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kl17659\Documents\"/>
    </mc:Choice>
  </mc:AlternateContent>
  <bookViews>
    <workbookView xWindow="0" yWindow="0" windowWidth="21570" windowHeight="7545" firstSheet="1" activeTab="4"/>
  </bookViews>
  <sheets>
    <sheet name="Rekapitulácia stavby" sheetId="1" r:id="rId1"/>
    <sheet name="01 - Rekonštrukcia spoloč..." sheetId="2" r:id="rId2"/>
    <sheet name="02 - Parkety, Žalúzie" sheetId="3" r:id="rId3"/>
    <sheet name="03 - Kazetový strop" sheetId="4" r:id="rId4"/>
    <sheet name="04 - Vykurovanie" sheetId="5" r:id="rId5"/>
  </sheets>
  <definedNames>
    <definedName name="_xlnm._FilterDatabase" localSheetId="1" hidden="1">'01 - Rekonštrukcia spoloč...'!$C$131:$K$207</definedName>
    <definedName name="_xlnm._FilterDatabase" localSheetId="2" hidden="1">'02 - Parkety, Žalúzie'!$C$118:$K$134</definedName>
    <definedName name="_xlnm._FilterDatabase" localSheetId="3" hidden="1">'03 - Kazetový strop'!$C$118:$K$138</definedName>
    <definedName name="_xlnm._FilterDatabase" localSheetId="4" hidden="1">'04 - Vykurovanie'!$C$124:$K$195</definedName>
    <definedName name="_xlnm.Print_Titles" localSheetId="1">'01 - Rekonštrukcia spoloč...'!$131:$131</definedName>
    <definedName name="_xlnm.Print_Titles" localSheetId="2">'02 - Parkety, Žalúzie'!$118:$118</definedName>
    <definedName name="_xlnm.Print_Titles" localSheetId="3">'03 - Kazetový strop'!$118:$118</definedName>
    <definedName name="_xlnm.Print_Titles" localSheetId="4">'04 - Vykurovanie'!$124:$124</definedName>
    <definedName name="_xlnm.Print_Titles" localSheetId="0">'Rekapitulácia stavby'!$92:$92</definedName>
    <definedName name="_xlnm.Print_Area" localSheetId="1">'01 - Rekonštrukcia spoloč...'!$C$4:$J$76,'01 - Rekonštrukcia spoloč...'!$C$82:$J$113,'01 - Rekonštrukcia spoloč...'!$C$119:$K$207</definedName>
    <definedName name="_xlnm.Print_Area" localSheetId="2">'02 - Parkety, Žalúzie'!$C$4:$J$76,'02 - Parkety, Žalúzie'!$C$82:$J$100,'02 - Parkety, Žalúzie'!$C$106:$K$134</definedName>
    <definedName name="_xlnm.Print_Area" localSheetId="3">'03 - Kazetový strop'!$C$4:$J$76,'03 - Kazetový strop'!$C$82:$J$100,'03 - Kazetový strop'!$C$106:$K$138</definedName>
    <definedName name="_xlnm.Print_Area" localSheetId="4">'04 - Vykurovanie'!$C$4:$J$76,'04 - Vykurovanie'!$C$82:$J$106,'04 - Vykurovanie'!$C$112:$K$195</definedName>
    <definedName name="_xlnm.Print_Area" localSheetId="0">'Rekapitulácia stavby'!$D$4:$AO$76,'Rekapitulácia stavby'!$C$82:$AQ$102</definedName>
  </definedNames>
  <calcPr calcId="152511"/>
</workbook>
</file>

<file path=xl/calcChain.xml><?xml version="1.0" encoding="utf-8"?>
<calcChain xmlns="http://schemas.openxmlformats.org/spreadsheetml/2006/main">
  <c r="J37" i="5" l="1"/>
  <c r="J36" i="5"/>
  <c r="AY98" i="1" s="1"/>
  <c r="J35" i="5"/>
  <c r="AX98" i="1" s="1"/>
  <c r="BI195" i="5"/>
  <c r="BH195" i="5"/>
  <c r="BG195" i="5"/>
  <c r="BE195" i="5"/>
  <c r="T195" i="5"/>
  <c r="R195" i="5"/>
  <c r="P195" i="5"/>
  <c r="BK195" i="5"/>
  <c r="J195" i="5"/>
  <c r="BF195" i="5" s="1"/>
  <c r="BI194" i="5"/>
  <c r="BH194" i="5"/>
  <c r="BG194" i="5"/>
  <c r="BE194" i="5"/>
  <c r="T194" i="5"/>
  <c r="R194" i="5"/>
  <c r="R193" i="5" s="1"/>
  <c r="P194" i="5"/>
  <c r="BK194" i="5"/>
  <c r="BK193" i="5" s="1"/>
  <c r="J193" i="5" s="1"/>
  <c r="J105" i="5" s="1"/>
  <c r="J194" i="5"/>
  <c r="BF194" i="5"/>
  <c r="BI192" i="5"/>
  <c r="BH192" i="5"/>
  <c r="BG192" i="5"/>
  <c r="BE192" i="5"/>
  <c r="T192" i="5"/>
  <c r="R192" i="5"/>
  <c r="P192" i="5"/>
  <c r="BK192" i="5"/>
  <c r="J192" i="5"/>
  <c r="BF192" i="5" s="1"/>
  <c r="BI191" i="5"/>
  <c r="BH191" i="5"/>
  <c r="BG191" i="5"/>
  <c r="BE191" i="5"/>
  <c r="T191" i="5"/>
  <c r="R191" i="5"/>
  <c r="P191" i="5"/>
  <c r="BK191" i="5"/>
  <c r="J191" i="5"/>
  <c r="BF191" i="5" s="1"/>
  <c r="BI190" i="5"/>
  <c r="BH190" i="5"/>
  <c r="BG190" i="5"/>
  <c r="BE190" i="5"/>
  <c r="T190" i="5"/>
  <c r="R190" i="5"/>
  <c r="P190" i="5"/>
  <c r="BK190" i="5"/>
  <c r="J190" i="5"/>
  <c r="BF190" i="5" s="1"/>
  <c r="BI189" i="5"/>
  <c r="BH189" i="5"/>
  <c r="BG189" i="5"/>
  <c r="BE189" i="5"/>
  <c r="T189" i="5"/>
  <c r="R189" i="5"/>
  <c r="P189" i="5"/>
  <c r="BK189" i="5"/>
  <c r="J189" i="5"/>
  <c r="BF189" i="5" s="1"/>
  <c r="BI188" i="5"/>
  <c r="BH188" i="5"/>
  <c r="BG188" i="5"/>
  <c r="BE188" i="5"/>
  <c r="T188" i="5"/>
  <c r="R188" i="5"/>
  <c r="P188" i="5"/>
  <c r="BK188" i="5"/>
  <c r="J188" i="5"/>
  <c r="BF188" i="5" s="1"/>
  <c r="BI187" i="5"/>
  <c r="BH187" i="5"/>
  <c r="BG187" i="5"/>
  <c r="BE187" i="5"/>
  <c r="T187" i="5"/>
  <c r="R187" i="5"/>
  <c r="P187" i="5"/>
  <c r="BK187" i="5"/>
  <c r="J187" i="5"/>
  <c r="BF187" i="5" s="1"/>
  <c r="BI186" i="5"/>
  <c r="BH186" i="5"/>
  <c r="BG186" i="5"/>
  <c r="BE186" i="5"/>
  <c r="T186" i="5"/>
  <c r="R186" i="5"/>
  <c r="P186" i="5"/>
  <c r="BK186" i="5"/>
  <c r="J186" i="5"/>
  <c r="BF186" i="5" s="1"/>
  <c r="BI185" i="5"/>
  <c r="BH185" i="5"/>
  <c r="BG185" i="5"/>
  <c r="BE185" i="5"/>
  <c r="T185" i="5"/>
  <c r="R185" i="5"/>
  <c r="P185" i="5"/>
  <c r="BK185" i="5"/>
  <c r="J185" i="5"/>
  <c r="BF185" i="5" s="1"/>
  <c r="BI184" i="5"/>
  <c r="BH184" i="5"/>
  <c r="BG184" i="5"/>
  <c r="BE184" i="5"/>
  <c r="T184" i="5"/>
  <c r="T183" i="5" s="1"/>
  <c r="R184" i="5"/>
  <c r="R183" i="5" s="1"/>
  <c r="P184" i="5"/>
  <c r="P183" i="5" s="1"/>
  <c r="BK184" i="5"/>
  <c r="BK183" i="5" s="1"/>
  <c r="J183" i="5"/>
  <c r="J104" i="5" s="1"/>
  <c r="J184" i="5"/>
  <c r="BF184" i="5"/>
  <c r="BI182" i="5"/>
  <c r="BH182" i="5"/>
  <c r="BG182" i="5"/>
  <c r="BE182" i="5"/>
  <c r="T182" i="5"/>
  <c r="R182" i="5"/>
  <c r="P182" i="5"/>
  <c r="BK182" i="5"/>
  <c r="J182" i="5"/>
  <c r="BF182" i="5" s="1"/>
  <c r="BI181" i="5"/>
  <c r="BH181" i="5"/>
  <c r="BG181" i="5"/>
  <c r="BE181" i="5"/>
  <c r="T181" i="5"/>
  <c r="R181" i="5"/>
  <c r="P181" i="5"/>
  <c r="BK181" i="5"/>
  <c r="J181" i="5"/>
  <c r="BF181" i="5" s="1"/>
  <c r="BI180" i="5"/>
  <c r="BH180" i="5"/>
  <c r="BG180" i="5"/>
  <c r="BE180" i="5"/>
  <c r="T180" i="5"/>
  <c r="R180" i="5"/>
  <c r="P180" i="5"/>
  <c r="BK180" i="5"/>
  <c r="J180" i="5"/>
  <c r="BF180" i="5" s="1"/>
  <c r="BI179" i="5"/>
  <c r="BH179" i="5"/>
  <c r="BG179" i="5"/>
  <c r="BE179" i="5"/>
  <c r="T179" i="5"/>
  <c r="R179" i="5"/>
  <c r="P179" i="5"/>
  <c r="BK179" i="5"/>
  <c r="J179" i="5"/>
  <c r="BF179" i="5" s="1"/>
  <c r="BI178" i="5"/>
  <c r="BH178" i="5"/>
  <c r="BG178" i="5"/>
  <c r="BE178" i="5"/>
  <c r="T178" i="5"/>
  <c r="R178" i="5"/>
  <c r="P178" i="5"/>
  <c r="BK178" i="5"/>
  <c r="J178" i="5"/>
  <c r="BF178" i="5" s="1"/>
  <c r="BI177" i="5"/>
  <c r="BH177" i="5"/>
  <c r="BG177" i="5"/>
  <c r="BE177" i="5"/>
  <c r="T177" i="5"/>
  <c r="R177" i="5"/>
  <c r="P177" i="5"/>
  <c r="BK177" i="5"/>
  <c r="J177" i="5"/>
  <c r="BF177" i="5" s="1"/>
  <c r="BI176" i="5"/>
  <c r="BH176" i="5"/>
  <c r="BG176" i="5"/>
  <c r="BE176" i="5"/>
  <c r="T176" i="5"/>
  <c r="R176" i="5"/>
  <c r="P176" i="5"/>
  <c r="BK176" i="5"/>
  <c r="J176" i="5"/>
  <c r="BF176" i="5" s="1"/>
  <c r="BI175" i="5"/>
  <c r="BH175" i="5"/>
  <c r="BG175" i="5"/>
  <c r="BE175" i="5"/>
  <c r="T175" i="5"/>
  <c r="R175" i="5"/>
  <c r="P175" i="5"/>
  <c r="BK175" i="5"/>
  <c r="J175" i="5"/>
  <c r="BF175" i="5" s="1"/>
  <c r="BI174" i="5"/>
  <c r="BH174" i="5"/>
  <c r="BG174" i="5"/>
  <c r="BE174" i="5"/>
  <c r="T174" i="5"/>
  <c r="R174" i="5"/>
  <c r="R173" i="5" s="1"/>
  <c r="P174" i="5"/>
  <c r="BK174" i="5"/>
  <c r="BK173" i="5" s="1"/>
  <c r="J173" i="5" s="1"/>
  <c r="J103" i="5" s="1"/>
  <c r="J174" i="5"/>
  <c r="BF174" i="5"/>
  <c r="BI172" i="5"/>
  <c r="BH172" i="5"/>
  <c r="BG172" i="5"/>
  <c r="BE172" i="5"/>
  <c r="T172" i="5"/>
  <c r="R172" i="5"/>
  <c r="P172" i="5"/>
  <c r="BK172" i="5"/>
  <c r="J172" i="5"/>
  <c r="BF172" i="5" s="1"/>
  <c r="BI171" i="5"/>
  <c r="BH171" i="5"/>
  <c r="BG171" i="5"/>
  <c r="BE171" i="5"/>
  <c r="T171" i="5"/>
  <c r="R171" i="5"/>
  <c r="P171" i="5"/>
  <c r="BK171" i="5"/>
  <c r="J171" i="5"/>
  <c r="BF171" i="5" s="1"/>
  <c r="BI170" i="5"/>
  <c r="BH170" i="5"/>
  <c r="BG170" i="5"/>
  <c r="BE170" i="5"/>
  <c r="T170" i="5"/>
  <c r="R170" i="5"/>
  <c r="P170" i="5"/>
  <c r="BK170" i="5"/>
  <c r="J170" i="5"/>
  <c r="BF170" i="5" s="1"/>
  <c r="BI169" i="5"/>
  <c r="BH169" i="5"/>
  <c r="BG169" i="5"/>
  <c r="BE169" i="5"/>
  <c r="T169" i="5"/>
  <c r="R169" i="5"/>
  <c r="P169" i="5"/>
  <c r="BK169" i="5"/>
  <c r="J169" i="5"/>
  <c r="BF169" i="5" s="1"/>
  <c r="BI168" i="5"/>
  <c r="BH168" i="5"/>
  <c r="BG168" i="5"/>
  <c r="BE168" i="5"/>
  <c r="T168" i="5"/>
  <c r="R168" i="5"/>
  <c r="P168" i="5"/>
  <c r="BK168" i="5"/>
  <c r="J168" i="5"/>
  <c r="BF168" i="5" s="1"/>
  <c r="BI167" i="5"/>
  <c r="BH167" i="5"/>
  <c r="BG167" i="5"/>
  <c r="BE167" i="5"/>
  <c r="T167" i="5"/>
  <c r="R167" i="5"/>
  <c r="P167" i="5"/>
  <c r="BK167" i="5"/>
  <c r="J167" i="5"/>
  <c r="BF167" i="5" s="1"/>
  <c r="BI166" i="5"/>
  <c r="BH166" i="5"/>
  <c r="BG166" i="5"/>
  <c r="BE166" i="5"/>
  <c r="T166" i="5"/>
  <c r="R166" i="5"/>
  <c r="P166" i="5"/>
  <c r="BK166" i="5"/>
  <c r="J166" i="5"/>
  <c r="BF166" i="5" s="1"/>
  <c r="BI165" i="5"/>
  <c r="BH165" i="5"/>
  <c r="BG165" i="5"/>
  <c r="BE165" i="5"/>
  <c r="T165" i="5"/>
  <c r="R165" i="5"/>
  <c r="P165" i="5"/>
  <c r="BK165" i="5"/>
  <c r="J165" i="5"/>
  <c r="BF165" i="5" s="1"/>
  <c r="BI164" i="5"/>
  <c r="BH164" i="5"/>
  <c r="BG164" i="5"/>
  <c r="BE164" i="5"/>
  <c r="T164" i="5"/>
  <c r="R164" i="5"/>
  <c r="P164" i="5"/>
  <c r="BK164" i="5"/>
  <c r="J164" i="5"/>
  <c r="BF164" i="5" s="1"/>
  <c r="BI163" i="5"/>
  <c r="BH163" i="5"/>
  <c r="BG163" i="5"/>
  <c r="BE163" i="5"/>
  <c r="T163" i="5"/>
  <c r="R163" i="5"/>
  <c r="P163" i="5"/>
  <c r="BK163" i="5"/>
  <c r="J163" i="5"/>
  <c r="BF163" i="5" s="1"/>
  <c r="BI162" i="5"/>
  <c r="BH162" i="5"/>
  <c r="BG162" i="5"/>
  <c r="BE162" i="5"/>
  <c r="T162" i="5"/>
  <c r="R162" i="5"/>
  <c r="P162" i="5"/>
  <c r="BK162" i="5"/>
  <c r="J162" i="5"/>
  <c r="BF162" i="5" s="1"/>
  <c r="BI161" i="5"/>
  <c r="BH161" i="5"/>
  <c r="BG161" i="5"/>
  <c r="BE161" i="5"/>
  <c r="T161" i="5"/>
  <c r="R161" i="5"/>
  <c r="P161" i="5"/>
  <c r="BK161" i="5"/>
  <c r="J161" i="5"/>
  <c r="BF161" i="5" s="1"/>
  <c r="BI160" i="5"/>
  <c r="BH160" i="5"/>
  <c r="BG160" i="5"/>
  <c r="BE160" i="5"/>
  <c r="T160" i="5"/>
  <c r="R160" i="5"/>
  <c r="P160" i="5"/>
  <c r="BK160" i="5"/>
  <c r="J160" i="5"/>
  <c r="BF160" i="5" s="1"/>
  <c r="BI159" i="5"/>
  <c r="BH159" i="5"/>
  <c r="BG159" i="5"/>
  <c r="BE159" i="5"/>
  <c r="T159" i="5"/>
  <c r="R159" i="5"/>
  <c r="P159" i="5"/>
  <c r="BK159" i="5"/>
  <c r="J159" i="5"/>
  <c r="BF159" i="5" s="1"/>
  <c r="BI158" i="5"/>
  <c r="BH158" i="5"/>
  <c r="BG158" i="5"/>
  <c r="BE158" i="5"/>
  <c r="T158" i="5"/>
  <c r="R158" i="5"/>
  <c r="P158" i="5"/>
  <c r="BK158" i="5"/>
  <c r="J158" i="5"/>
  <c r="BF158" i="5" s="1"/>
  <c r="BI157" i="5"/>
  <c r="BH157" i="5"/>
  <c r="BG157" i="5"/>
  <c r="BE157" i="5"/>
  <c r="T157" i="5"/>
  <c r="R157" i="5"/>
  <c r="P157" i="5"/>
  <c r="BK157" i="5"/>
  <c r="J157" i="5"/>
  <c r="BF157" i="5" s="1"/>
  <c r="BI156" i="5"/>
  <c r="BH156" i="5"/>
  <c r="BG156" i="5"/>
  <c r="BE156" i="5"/>
  <c r="T156" i="5"/>
  <c r="R156" i="5"/>
  <c r="P156" i="5"/>
  <c r="BK156" i="5"/>
  <c r="J156" i="5"/>
  <c r="BF156" i="5" s="1"/>
  <c r="BI155" i="5"/>
  <c r="BH155" i="5"/>
  <c r="BG155" i="5"/>
  <c r="BE155" i="5"/>
  <c r="T155" i="5"/>
  <c r="R155" i="5"/>
  <c r="P155" i="5"/>
  <c r="BK155" i="5"/>
  <c r="J155" i="5"/>
  <c r="BF155" i="5" s="1"/>
  <c r="BI154" i="5"/>
  <c r="BH154" i="5"/>
  <c r="BG154" i="5"/>
  <c r="BE154" i="5"/>
  <c r="T154" i="5"/>
  <c r="R154" i="5"/>
  <c r="P154" i="5"/>
  <c r="BK154" i="5"/>
  <c r="J154" i="5"/>
  <c r="BF154" i="5" s="1"/>
  <c r="BI153" i="5"/>
  <c r="BH153" i="5"/>
  <c r="BG153" i="5"/>
  <c r="BE153" i="5"/>
  <c r="T153" i="5"/>
  <c r="R153" i="5"/>
  <c r="P153" i="5"/>
  <c r="BK153" i="5"/>
  <c r="J153" i="5"/>
  <c r="BF153" i="5" s="1"/>
  <c r="BI152" i="5"/>
  <c r="BH152" i="5"/>
  <c r="BG152" i="5"/>
  <c r="BE152" i="5"/>
  <c r="T152" i="5"/>
  <c r="R152" i="5"/>
  <c r="P152" i="5"/>
  <c r="BK152" i="5"/>
  <c r="J152" i="5"/>
  <c r="BF152" i="5" s="1"/>
  <c r="BI151" i="5"/>
  <c r="BH151" i="5"/>
  <c r="BG151" i="5"/>
  <c r="BE151" i="5"/>
  <c r="T151" i="5"/>
  <c r="R151" i="5"/>
  <c r="P151" i="5"/>
  <c r="BK151" i="5"/>
  <c r="J151" i="5"/>
  <c r="BF151" i="5" s="1"/>
  <c r="BI150" i="5"/>
  <c r="BH150" i="5"/>
  <c r="BG150" i="5"/>
  <c r="BE150" i="5"/>
  <c r="T150" i="5"/>
  <c r="R150" i="5"/>
  <c r="P150" i="5"/>
  <c r="BK150" i="5"/>
  <c r="J150" i="5"/>
  <c r="BF150" i="5" s="1"/>
  <c r="BI149" i="5"/>
  <c r="BH149" i="5"/>
  <c r="BG149" i="5"/>
  <c r="BE149" i="5"/>
  <c r="T149" i="5"/>
  <c r="R149" i="5"/>
  <c r="P149" i="5"/>
  <c r="BK149" i="5"/>
  <c r="J149" i="5"/>
  <c r="BF149" i="5" s="1"/>
  <c r="BI148" i="5"/>
  <c r="BH148" i="5"/>
  <c r="BG148" i="5"/>
  <c r="BE148" i="5"/>
  <c r="T148" i="5"/>
  <c r="R148" i="5"/>
  <c r="P148" i="5"/>
  <c r="BK148" i="5"/>
  <c r="J148" i="5"/>
  <c r="BF148" i="5" s="1"/>
  <c r="BI147" i="5"/>
  <c r="BH147" i="5"/>
  <c r="BG147" i="5"/>
  <c r="BE147" i="5"/>
  <c r="T147" i="5"/>
  <c r="R147" i="5"/>
  <c r="P147" i="5"/>
  <c r="BK147" i="5"/>
  <c r="J147" i="5"/>
  <c r="BF147" i="5" s="1"/>
  <c r="BI146" i="5"/>
  <c r="BH146" i="5"/>
  <c r="BG146" i="5"/>
  <c r="BE146" i="5"/>
  <c r="T146" i="5"/>
  <c r="R146" i="5"/>
  <c r="P146" i="5"/>
  <c r="BK146" i="5"/>
  <c r="J146" i="5"/>
  <c r="BF146" i="5" s="1"/>
  <c r="BI145" i="5"/>
  <c r="BH145" i="5"/>
  <c r="BG145" i="5"/>
  <c r="BE145" i="5"/>
  <c r="T145" i="5"/>
  <c r="R145" i="5"/>
  <c r="P145" i="5"/>
  <c r="BK145" i="5"/>
  <c r="J145" i="5"/>
  <c r="BF145" i="5" s="1"/>
  <c r="BI144" i="5"/>
  <c r="BH144" i="5"/>
  <c r="BG144" i="5"/>
  <c r="BE144" i="5"/>
  <c r="T144" i="5"/>
  <c r="R144" i="5"/>
  <c r="P144" i="5"/>
  <c r="BK144" i="5"/>
  <c r="J144" i="5"/>
  <c r="BF144" i="5" s="1"/>
  <c r="BI143" i="5"/>
  <c r="BH143" i="5"/>
  <c r="BG143" i="5"/>
  <c r="BE143" i="5"/>
  <c r="T143" i="5"/>
  <c r="R143" i="5"/>
  <c r="P143" i="5"/>
  <c r="BK143" i="5"/>
  <c r="J143" i="5"/>
  <c r="BF143" i="5" s="1"/>
  <c r="BI142" i="5"/>
  <c r="BH142" i="5"/>
  <c r="BG142" i="5"/>
  <c r="BE142" i="5"/>
  <c r="T142" i="5"/>
  <c r="R142" i="5"/>
  <c r="P142" i="5"/>
  <c r="BK142" i="5"/>
  <c r="J142" i="5"/>
  <c r="BF142" i="5" s="1"/>
  <c r="BI141" i="5"/>
  <c r="BH141" i="5"/>
  <c r="BG141" i="5"/>
  <c r="BE141" i="5"/>
  <c r="T141" i="5"/>
  <c r="R141" i="5"/>
  <c r="R140" i="5" s="1"/>
  <c r="P141" i="5"/>
  <c r="BK141" i="5"/>
  <c r="BK140" i="5" s="1"/>
  <c r="J140" i="5" s="1"/>
  <c r="J102" i="5" s="1"/>
  <c r="J141" i="5"/>
  <c r="BF141" i="5"/>
  <c r="BI139" i="5"/>
  <c r="BH139" i="5"/>
  <c r="BG139" i="5"/>
  <c r="BE139" i="5"/>
  <c r="T139" i="5"/>
  <c r="R139" i="5"/>
  <c r="P139" i="5"/>
  <c r="BK139" i="5"/>
  <c r="J139" i="5"/>
  <c r="BF139" i="5" s="1"/>
  <c r="BI138" i="5"/>
  <c r="BH138" i="5"/>
  <c r="BG138" i="5"/>
  <c r="BE138" i="5"/>
  <c r="T138" i="5"/>
  <c r="R138" i="5"/>
  <c r="P138" i="5"/>
  <c r="BK138" i="5"/>
  <c r="J138" i="5"/>
  <c r="BF138" i="5" s="1"/>
  <c r="BI137" i="5"/>
  <c r="BH137" i="5"/>
  <c r="BG137" i="5"/>
  <c r="BE137" i="5"/>
  <c r="T137" i="5"/>
  <c r="T136" i="5" s="1"/>
  <c r="R137" i="5"/>
  <c r="R136" i="5" s="1"/>
  <c r="P137" i="5"/>
  <c r="P136" i="5" s="1"/>
  <c r="BK137" i="5"/>
  <c r="BK136" i="5" s="1"/>
  <c r="J136" i="5"/>
  <c r="J101" i="5" s="1"/>
  <c r="J137" i="5"/>
  <c r="BF137" i="5"/>
  <c r="BI135" i="5"/>
  <c r="BH135" i="5"/>
  <c r="BG135" i="5"/>
  <c r="BE135" i="5"/>
  <c r="T135" i="5"/>
  <c r="R135" i="5"/>
  <c r="P135" i="5"/>
  <c r="BK135" i="5"/>
  <c r="J135" i="5"/>
  <c r="BF135" i="5" s="1"/>
  <c r="BI134" i="5"/>
  <c r="BH134" i="5"/>
  <c r="BG134" i="5"/>
  <c r="BE134" i="5"/>
  <c r="T134" i="5"/>
  <c r="R134" i="5"/>
  <c r="P134" i="5"/>
  <c r="BK134" i="5"/>
  <c r="J134" i="5"/>
  <c r="BF134" i="5" s="1"/>
  <c r="BI133" i="5"/>
  <c r="BH133" i="5"/>
  <c r="BG133" i="5"/>
  <c r="BE133" i="5"/>
  <c r="T133" i="5"/>
  <c r="R133" i="5"/>
  <c r="P133" i="5"/>
  <c r="BK133" i="5"/>
  <c r="J133" i="5"/>
  <c r="BF133" i="5" s="1"/>
  <c r="BI132" i="5"/>
  <c r="BH132" i="5"/>
  <c r="BG132" i="5"/>
  <c r="BE132" i="5"/>
  <c r="T132" i="5"/>
  <c r="T131" i="5" s="1"/>
  <c r="R132" i="5"/>
  <c r="R131" i="5"/>
  <c r="P132" i="5"/>
  <c r="P131" i="5" s="1"/>
  <c r="BK132" i="5"/>
  <c r="BK131" i="5"/>
  <c r="J131" i="5" s="1"/>
  <c r="BK130" i="5"/>
  <c r="J130" i="5" s="1"/>
  <c r="J132" i="5"/>
  <c r="BF132" i="5"/>
  <c r="J100" i="5"/>
  <c r="J99" i="5"/>
  <c r="BI129" i="5"/>
  <c r="BH129" i="5"/>
  <c r="BG129" i="5"/>
  <c r="BE129" i="5"/>
  <c r="T129" i="5"/>
  <c r="R129" i="5"/>
  <c r="P129" i="5"/>
  <c r="BK129" i="5"/>
  <c r="J129" i="5"/>
  <c r="BF129" i="5"/>
  <c r="BI128" i="5"/>
  <c r="F37" i="5"/>
  <c r="BD98" i="1" s="1"/>
  <c r="BH128" i="5"/>
  <c r="F36" i="5" s="1"/>
  <c r="BC98" i="1" s="1"/>
  <c r="BG128" i="5"/>
  <c r="F35" i="5"/>
  <c r="BB98" i="1" s="1"/>
  <c r="BE128" i="5"/>
  <c r="J33" i="5" s="1"/>
  <c r="AV98" i="1" s="1"/>
  <c r="T128" i="5"/>
  <c r="T127" i="5"/>
  <c r="T126" i="5" s="1"/>
  <c r="R128" i="5"/>
  <c r="R127" i="5"/>
  <c r="R126" i="5" s="1"/>
  <c r="P128" i="5"/>
  <c r="P127" i="5"/>
  <c r="P126" i="5" s="1"/>
  <c r="BK128" i="5"/>
  <c r="BK127" i="5" s="1"/>
  <c r="J128" i="5"/>
  <c r="BF128" i="5" s="1"/>
  <c r="F119" i="5"/>
  <c r="E117" i="5"/>
  <c r="F89" i="5"/>
  <c r="E87" i="5"/>
  <c r="J24" i="5"/>
  <c r="E24" i="5"/>
  <c r="J122" i="5" s="1"/>
  <c r="J92" i="5"/>
  <c r="J23" i="5"/>
  <c r="J21" i="5"/>
  <c r="E21" i="5"/>
  <c r="J121" i="5"/>
  <c r="J91" i="5"/>
  <c r="J20" i="5"/>
  <c r="J18" i="5"/>
  <c r="E18" i="5"/>
  <c r="F122" i="5" s="1"/>
  <c r="F92" i="5"/>
  <c r="J17" i="5"/>
  <c r="J15" i="5"/>
  <c r="E15" i="5"/>
  <c r="F121" i="5"/>
  <c r="F91" i="5"/>
  <c r="J14" i="5"/>
  <c r="J119" i="5"/>
  <c r="J89" i="5"/>
  <c r="E7" i="5"/>
  <c r="E115" i="5" s="1"/>
  <c r="E85" i="5"/>
  <c r="J37" i="4"/>
  <c r="J36" i="4"/>
  <c r="AY97" i="1" s="1"/>
  <c r="J35" i="4"/>
  <c r="AX97" i="1" s="1"/>
  <c r="BI138" i="4"/>
  <c r="BH138" i="4"/>
  <c r="BG138" i="4"/>
  <c r="BE138" i="4"/>
  <c r="T138" i="4"/>
  <c r="R138" i="4"/>
  <c r="P138" i="4"/>
  <c r="BK138" i="4"/>
  <c r="J138" i="4"/>
  <c r="BF138" i="4" s="1"/>
  <c r="BI137" i="4"/>
  <c r="BH137" i="4"/>
  <c r="BG137" i="4"/>
  <c r="BE137" i="4"/>
  <c r="J33" i="4" s="1"/>
  <c r="AV97" i="1" s="1"/>
  <c r="T137" i="4"/>
  <c r="T136" i="4" s="1"/>
  <c r="R137" i="4"/>
  <c r="R136" i="4" s="1"/>
  <c r="P137" i="4"/>
  <c r="P136" i="4" s="1"/>
  <c r="BK137" i="4"/>
  <c r="BK136" i="4" s="1"/>
  <c r="J136" i="4" s="1"/>
  <c r="J99" i="4" s="1"/>
  <c r="J137" i="4"/>
  <c r="BF137" i="4"/>
  <c r="BI135" i="4"/>
  <c r="BH135" i="4"/>
  <c r="BG135" i="4"/>
  <c r="BE135" i="4"/>
  <c r="T135" i="4"/>
  <c r="R135" i="4"/>
  <c r="P135" i="4"/>
  <c r="BK135" i="4"/>
  <c r="J135" i="4"/>
  <c r="BF135" i="4" s="1"/>
  <c r="BI134" i="4"/>
  <c r="BH134" i="4"/>
  <c r="BG134" i="4"/>
  <c r="BE134" i="4"/>
  <c r="T134" i="4"/>
  <c r="R134" i="4"/>
  <c r="P134" i="4"/>
  <c r="BK134" i="4"/>
  <c r="J134" i="4"/>
  <c r="BF134" i="4" s="1"/>
  <c r="BI133" i="4"/>
  <c r="BH133" i="4"/>
  <c r="BG133" i="4"/>
  <c r="BE133" i="4"/>
  <c r="T133" i="4"/>
  <c r="R133" i="4"/>
  <c r="P133" i="4"/>
  <c r="BK133" i="4"/>
  <c r="J133" i="4"/>
  <c r="BF133" i="4" s="1"/>
  <c r="BI132" i="4"/>
  <c r="BH132" i="4"/>
  <c r="BG132" i="4"/>
  <c r="BE132" i="4"/>
  <c r="T132" i="4"/>
  <c r="R132" i="4"/>
  <c r="P132" i="4"/>
  <c r="BK132" i="4"/>
  <c r="J132" i="4"/>
  <c r="BF132" i="4" s="1"/>
  <c r="BI131" i="4"/>
  <c r="BH131" i="4"/>
  <c r="BG131" i="4"/>
  <c r="BE131" i="4"/>
  <c r="T131" i="4"/>
  <c r="R131" i="4"/>
  <c r="P131" i="4"/>
  <c r="BK131" i="4"/>
  <c r="J131" i="4"/>
  <c r="BF131" i="4" s="1"/>
  <c r="BI130" i="4"/>
  <c r="BH130" i="4"/>
  <c r="BG130" i="4"/>
  <c r="BE130" i="4"/>
  <c r="T130" i="4"/>
  <c r="R130" i="4"/>
  <c r="P130" i="4"/>
  <c r="BK130" i="4"/>
  <c r="J130" i="4"/>
  <c r="BF130" i="4" s="1"/>
  <c r="BI129" i="4"/>
  <c r="BH129" i="4"/>
  <c r="BG129" i="4"/>
  <c r="BE129" i="4"/>
  <c r="T129" i="4"/>
  <c r="R129" i="4"/>
  <c r="P129" i="4"/>
  <c r="BK129" i="4"/>
  <c r="J129" i="4"/>
  <c r="BF129" i="4" s="1"/>
  <c r="BI128" i="4"/>
  <c r="BH128" i="4"/>
  <c r="BG128" i="4"/>
  <c r="BE128" i="4"/>
  <c r="T128" i="4"/>
  <c r="R128" i="4"/>
  <c r="P128" i="4"/>
  <c r="BK128" i="4"/>
  <c r="J128" i="4"/>
  <c r="BF128" i="4" s="1"/>
  <c r="BI127" i="4"/>
  <c r="BH127" i="4"/>
  <c r="BG127" i="4"/>
  <c r="BE127" i="4"/>
  <c r="T127" i="4"/>
  <c r="R127" i="4"/>
  <c r="P127" i="4"/>
  <c r="BK127" i="4"/>
  <c r="J127" i="4"/>
  <c r="BF127" i="4" s="1"/>
  <c r="BI126" i="4"/>
  <c r="BH126" i="4"/>
  <c r="BG126" i="4"/>
  <c r="BE126" i="4"/>
  <c r="T126" i="4"/>
  <c r="R126" i="4"/>
  <c r="P126" i="4"/>
  <c r="BK126" i="4"/>
  <c r="J126" i="4"/>
  <c r="BF126" i="4" s="1"/>
  <c r="BI125" i="4"/>
  <c r="BH125" i="4"/>
  <c r="BG125" i="4"/>
  <c r="BE125" i="4"/>
  <c r="T125" i="4"/>
  <c r="R125" i="4"/>
  <c r="P125" i="4"/>
  <c r="BK125" i="4"/>
  <c r="J125" i="4"/>
  <c r="BF125" i="4" s="1"/>
  <c r="BI124" i="4"/>
  <c r="BH124" i="4"/>
  <c r="BG124" i="4"/>
  <c r="BE124" i="4"/>
  <c r="T124" i="4"/>
  <c r="R124" i="4"/>
  <c r="P124" i="4"/>
  <c r="BK124" i="4"/>
  <c r="J124" i="4"/>
  <c r="BF124" i="4" s="1"/>
  <c r="BI123" i="4"/>
  <c r="BH123" i="4"/>
  <c r="BG123" i="4"/>
  <c r="BE123" i="4"/>
  <c r="T123" i="4"/>
  <c r="R123" i="4"/>
  <c r="P123" i="4"/>
  <c r="BK123" i="4"/>
  <c r="J123" i="4"/>
  <c r="BF123" i="4" s="1"/>
  <c r="BI122" i="4"/>
  <c r="BH122" i="4"/>
  <c r="F36" i="4"/>
  <c r="BC97" i="1" s="1"/>
  <c r="BG122" i="4"/>
  <c r="BE122" i="4"/>
  <c r="T122" i="4"/>
  <c r="T121" i="4" s="1"/>
  <c r="T120" i="4" s="1"/>
  <c r="T119" i="4" s="1"/>
  <c r="R122" i="4"/>
  <c r="R121" i="4" s="1"/>
  <c r="R120" i="4" s="1"/>
  <c r="R119" i="4" s="1"/>
  <c r="P122" i="4"/>
  <c r="P121" i="4" s="1"/>
  <c r="P120" i="4" s="1"/>
  <c r="P119" i="4" s="1"/>
  <c r="AU97" i="1" s="1"/>
  <c r="BK122" i="4"/>
  <c r="BK121" i="4"/>
  <c r="J121" i="4" s="1"/>
  <c r="J98" i="4" s="1"/>
  <c r="J122" i="4"/>
  <c r="BF122" i="4"/>
  <c r="F113" i="4"/>
  <c r="E111" i="4"/>
  <c r="F89" i="4"/>
  <c r="E87" i="4"/>
  <c r="J24" i="4"/>
  <c r="E24" i="4"/>
  <c r="J116" i="4"/>
  <c r="J92" i="4"/>
  <c r="J23" i="4"/>
  <c r="J21" i="4"/>
  <c r="E21" i="4"/>
  <c r="J115" i="4" s="1"/>
  <c r="J20" i="4"/>
  <c r="J18" i="4"/>
  <c r="E18" i="4"/>
  <c r="F116" i="4"/>
  <c r="F92" i="4"/>
  <c r="J17" i="4"/>
  <c r="J15" i="4"/>
  <c r="E15" i="4"/>
  <c r="F115" i="4" s="1"/>
  <c r="F91" i="4"/>
  <c r="J14" i="4"/>
  <c r="J113" i="4"/>
  <c r="E7" i="4"/>
  <c r="E109" i="4"/>
  <c r="E85" i="4"/>
  <c r="J37" i="3"/>
  <c r="J36" i="3"/>
  <c r="AY96" i="1"/>
  <c r="J35" i="3"/>
  <c r="AX96" i="1"/>
  <c r="BI134" i="3"/>
  <c r="BH134" i="3"/>
  <c r="BG134" i="3"/>
  <c r="BE134" i="3"/>
  <c r="T134" i="3"/>
  <c r="R134" i="3"/>
  <c r="P134" i="3"/>
  <c r="BK134" i="3"/>
  <c r="J134" i="3"/>
  <c r="BF134" i="3"/>
  <c r="BI133" i="3"/>
  <c r="BH133" i="3"/>
  <c r="BG133" i="3"/>
  <c r="BE133" i="3"/>
  <c r="T133" i="3"/>
  <c r="R133" i="3"/>
  <c r="P133" i="3"/>
  <c r="BK133" i="3"/>
  <c r="J133" i="3"/>
  <c r="BF133" i="3"/>
  <c r="BI132" i="3"/>
  <c r="BH132" i="3"/>
  <c r="BG132" i="3"/>
  <c r="BE132" i="3"/>
  <c r="T132" i="3"/>
  <c r="R132" i="3"/>
  <c r="P132" i="3"/>
  <c r="BK132" i="3"/>
  <c r="J132" i="3"/>
  <c r="BF132" i="3"/>
  <c r="BI131" i="3"/>
  <c r="BH131" i="3"/>
  <c r="BG131" i="3"/>
  <c r="BE131" i="3"/>
  <c r="T131" i="3"/>
  <c r="R131" i="3"/>
  <c r="P131" i="3"/>
  <c r="BK131" i="3"/>
  <c r="J131" i="3"/>
  <c r="BF131" i="3"/>
  <c r="BI130" i="3"/>
  <c r="BH130" i="3"/>
  <c r="BG130" i="3"/>
  <c r="BE130" i="3"/>
  <c r="T130" i="3"/>
  <c r="T129" i="3"/>
  <c r="R130" i="3"/>
  <c r="R129" i="3"/>
  <c r="P130" i="3"/>
  <c r="P129" i="3"/>
  <c r="BK130" i="3"/>
  <c r="BK129" i="3"/>
  <c r="J129" i="3" s="1"/>
  <c r="J130" i="3"/>
  <c r="BF130" i="3" s="1"/>
  <c r="J99" i="3"/>
  <c r="BI128" i="3"/>
  <c r="BH128" i="3"/>
  <c r="BG128" i="3"/>
  <c r="BE128" i="3"/>
  <c r="T128" i="3"/>
  <c r="R128" i="3"/>
  <c r="P128" i="3"/>
  <c r="BK128" i="3"/>
  <c r="J128" i="3"/>
  <c r="BF128" i="3"/>
  <c r="BI127" i="3"/>
  <c r="BH127" i="3"/>
  <c r="BG127" i="3"/>
  <c r="BE127" i="3"/>
  <c r="T127" i="3"/>
  <c r="R127" i="3"/>
  <c r="P127" i="3"/>
  <c r="BK127" i="3"/>
  <c r="J127" i="3"/>
  <c r="BF127" i="3"/>
  <c r="BI126" i="3"/>
  <c r="BH126" i="3"/>
  <c r="BG126" i="3"/>
  <c r="BE126" i="3"/>
  <c r="T126" i="3"/>
  <c r="R126" i="3"/>
  <c r="P126" i="3"/>
  <c r="BK126" i="3"/>
  <c r="J126" i="3"/>
  <c r="BF126" i="3"/>
  <c r="BI125" i="3"/>
  <c r="BH125" i="3"/>
  <c r="BG125" i="3"/>
  <c r="BE125" i="3"/>
  <c r="T125" i="3"/>
  <c r="R125" i="3"/>
  <c r="P125" i="3"/>
  <c r="BK125" i="3"/>
  <c r="J125" i="3"/>
  <c r="BF125" i="3"/>
  <c r="BI124" i="3"/>
  <c r="BH124" i="3"/>
  <c r="BG124" i="3"/>
  <c r="BE124" i="3"/>
  <c r="T124" i="3"/>
  <c r="R124" i="3"/>
  <c r="P124" i="3"/>
  <c r="BK124" i="3"/>
  <c r="J124" i="3"/>
  <c r="BF124" i="3"/>
  <c r="BI123" i="3"/>
  <c r="BH123" i="3"/>
  <c r="BG123" i="3"/>
  <c r="BE123" i="3"/>
  <c r="T123" i="3"/>
  <c r="R123" i="3"/>
  <c r="P123" i="3"/>
  <c r="BK123" i="3"/>
  <c r="J123" i="3"/>
  <c r="BF123" i="3"/>
  <c r="BI122" i="3"/>
  <c r="F37" i="3"/>
  <c r="BD96" i="1" s="1"/>
  <c r="BH122" i="3"/>
  <c r="BG122" i="3"/>
  <c r="F35" i="3"/>
  <c r="BB96" i="1" s="1"/>
  <c r="BE122" i="3"/>
  <c r="T122" i="3"/>
  <c r="T121" i="3"/>
  <c r="R122" i="3"/>
  <c r="R121" i="3"/>
  <c r="R120" i="3" s="1"/>
  <c r="R119" i="3" s="1"/>
  <c r="P122" i="3"/>
  <c r="P121" i="3"/>
  <c r="BK122" i="3"/>
  <c r="J122" i="3"/>
  <c r="BF122" i="3" s="1"/>
  <c r="J34" i="3" s="1"/>
  <c r="AW96" i="1" s="1"/>
  <c r="F34" i="3"/>
  <c r="BA96" i="1" s="1"/>
  <c r="F113" i="3"/>
  <c r="E111" i="3"/>
  <c r="F89" i="3"/>
  <c r="E87" i="3"/>
  <c r="J24" i="3"/>
  <c r="E24" i="3"/>
  <c r="J116" i="3" s="1"/>
  <c r="J23" i="3"/>
  <c r="J21" i="3"/>
  <c r="E21" i="3"/>
  <c r="J115" i="3"/>
  <c r="J91" i="3"/>
  <c r="J20" i="3"/>
  <c r="J18" i="3"/>
  <c r="E18" i="3"/>
  <c r="F116" i="3" s="1"/>
  <c r="F92" i="3"/>
  <c r="J17" i="3"/>
  <c r="J15" i="3"/>
  <c r="E15" i="3"/>
  <c r="F115" i="3"/>
  <c r="F91" i="3"/>
  <c r="J14" i="3"/>
  <c r="J113" i="3"/>
  <c r="J89" i="3"/>
  <c r="E7" i="3"/>
  <c r="E109" i="3" s="1"/>
  <c r="J37" i="2"/>
  <c r="J36" i="2"/>
  <c r="AY95" i="1" s="1"/>
  <c r="J35" i="2"/>
  <c r="AX95" i="1" s="1"/>
  <c r="BI207" i="2"/>
  <c r="BH207" i="2"/>
  <c r="BG207" i="2"/>
  <c r="BE207" i="2"/>
  <c r="T207" i="2"/>
  <c r="R207" i="2"/>
  <c r="P207" i="2"/>
  <c r="BK207" i="2"/>
  <c r="J207" i="2"/>
  <c r="BF207" i="2" s="1"/>
  <c r="BI206" i="2"/>
  <c r="BH206" i="2"/>
  <c r="BG206" i="2"/>
  <c r="BE206" i="2"/>
  <c r="T206" i="2"/>
  <c r="T205" i="2" s="1"/>
  <c r="T204" i="2" s="1"/>
  <c r="R206" i="2"/>
  <c r="R205" i="2"/>
  <c r="R204" i="2" s="1"/>
  <c r="P206" i="2"/>
  <c r="P205" i="2" s="1"/>
  <c r="P204" i="2" s="1"/>
  <c r="BK206" i="2"/>
  <c r="BK205" i="2"/>
  <c r="J205" i="2" s="1"/>
  <c r="BK204" i="2"/>
  <c r="J204" i="2" s="1"/>
  <c r="J111" i="2" s="1"/>
  <c r="J206" i="2"/>
  <c r="BF206" i="2" s="1"/>
  <c r="J112" i="2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F35" i="2" s="1"/>
  <c r="BB95" i="1" s="1"/>
  <c r="BE200" i="2"/>
  <c r="T200" i="2"/>
  <c r="T199" i="2" s="1"/>
  <c r="R200" i="2"/>
  <c r="R199" i="2" s="1"/>
  <c r="P200" i="2"/>
  <c r="P199" i="2" s="1"/>
  <c r="BK200" i="2"/>
  <c r="BK199" i="2" s="1"/>
  <c r="J199" i="2"/>
  <c r="J110" i="2" s="1"/>
  <c r="J200" i="2"/>
  <c r="BF200" i="2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R195" i="2" s="1"/>
  <c r="P196" i="2"/>
  <c r="BK196" i="2"/>
  <c r="BK195" i="2" s="1"/>
  <c r="J195" i="2" s="1"/>
  <c r="J109" i="2" s="1"/>
  <c r="J196" i="2"/>
  <c r="BF196" i="2"/>
  <c r="BI194" i="2"/>
  <c r="BH194" i="2"/>
  <c r="BG194" i="2"/>
  <c r="BE194" i="2"/>
  <c r="T194" i="2"/>
  <c r="R194" i="2"/>
  <c r="P194" i="2"/>
  <c r="BK194" i="2"/>
  <c r="J194" i="2"/>
  <c r="BF194" i="2" s="1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T191" i="2" s="1"/>
  <c r="R192" i="2"/>
  <c r="R191" i="2" s="1"/>
  <c r="P192" i="2"/>
  <c r="P191" i="2" s="1"/>
  <c r="BK192" i="2"/>
  <c r="BK191" i="2" s="1"/>
  <c r="J191" i="2"/>
  <c r="J108" i="2" s="1"/>
  <c r="J192" i="2"/>
  <c r="BF192" i="2"/>
  <c r="BI190" i="2"/>
  <c r="BH190" i="2"/>
  <c r="BG190" i="2"/>
  <c r="BE190" i="2"/>
  <c r="T190" i="2"/>
  <c r="R190" i="2"/>
  <c r="P190" i="2"/>
  <c r="BK190" i="2"/>
  <c r="J190" i="2"/>
  <c r="BF190" i="2" s="1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R187" i="2" s="1"/>
  <c r="P188" i="2"/>
  <c r="BK188" i="2"/>
  <c r="BK187" i="2" s="1"/>
  <c r="J187" i="2" s="1"/>
  <c r="J107" i="2" s="1"/>
  <c r="J188" i="2"/>
  <c r="BF188" i="2"/>
  <c r="BI186" i="2"/>
  <c r="BH186" i="2"/>
  <c r="BG186" i="2"/>
  <c r="BE186" i="2"/>
  <c r="T186" i="2"/>
  <c r="R186" i="2"/>
  <c r="P186" i="2"/>
  <c r="BK186" i="2"/>
  <c r="J186" i="2"/>
  <c r="BF186" i="2" s="1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T183" i="2" s="1"/>
  <c r="R184" i="2"/>
  <c r="R183" i="2" s="1"/>
  <c r="P184" i="2"/>
  <c r="P183" i="2" s="1"/>
  <c r="BK184" i="2"/>
  <c r="BK183" i="2" s="1"/>
  <c r="J183" i="2"/>
  <c r="J106" i="2" s="1"/>
  <c r="J184" i="2"/>
  <c r="BF184" i="2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 s="1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R177" i="2" s="1"/>
  <c r="P178" i="2"/>
  <c r="BK178" i="2"/>
  <c r="BK177" i="2" s="1"/>
  <c r="J177" i="2" s="1"/>
  <c r="J105" i="2" s="1"/>
  <c r="J178" i="2"/>
  <c r="BF178" i="2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T173" i="2" s="1"/>
  <c r="R174" i="2"/>
  <c r="R173" i="2" s="1"/>
  <c r="P174" i="2"/>
  <c r="P173" i="2" s="1"/>
  <c r="BK174" i="2"/>
  <c r="BK173" i="2" s="1"/>
  <c r="J173" i="2"/>
  <c r="J104" i="2" s="1"/>
  <c r="J174" i="2"/>
  <c r="BF174" i="2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R167" i="2"/>
  <c r="R166" i="2" s="1"/>
  <c r="P168" i="2"/>
  <c r="BK168" i="2"/>
  <c r="BK167" i="2"/>
  <c r="J167" i="2" s="1"/>
  <c r="J168" i="2"/>
  <c r="BF168" i="2" s="1"/>
  <c r="J103" i="2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T163" i="2" s="1"/>
  <c r="R164" i="2"/>
  <c r="R163" i="2" s="1"/>
  <c r="P164" i="2"/>
  <c r="P163" i="2" s="1"/>
  <c r="BK164" i="2"/>
  <c r="BK163" i="2" s="1"/>
  <c r="J163" i="2" s="1"/>
  <c r="J101" i="2" s="1"/>
  <c r="J164" i="2"/>
  <c r="BF164" i="2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P160" i="2"/>
  <c r="BK160" i="2"/>
  <c r="J160" i="2"/>
  <c r="BF160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T148" i="2" s="1"/>
  <c r="R149" i="2"/>
  <c r="R148" i="2" s="1"/>
  <c r="P149" i="2"/>
  <c r="P148" i="2" s="1"/>
  <c r="BK149" i="2"/>
  <c r="BK148" i="2" s="1"/>
  <c r="J148" i="2" s="1"/>
  <c r="J100" i="2" s="1"/>
  <c r="J149" i="2"/>
  <c r="BF149" i="2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T138" i="2"/>
  <c r="R139" i="2"/>
  <c r="R138" i="2"/>
  <c r="P139" i="2"/>
  <c r="P138" i="2"/>
  <c r="BK139" i="2"/>
  <c r="BK138" i="2"/>
  <c r="J138" i="2" s="1"/>
  <c r="J99" i="2" s="1"/>
  <c r="J139" i="2"/>
  <c r="BF139" i="2" s="1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/>
  <c r="BI135" i="2"/>
  <c r="F37" i="2"/>
  <c r="BD95" i="1" s="1"/>
  <c r="BH135" i="2"/>
  <c r="F36" i="2" s="1"/>
  <c r="BC95" i="1" s="1"/>
  <c r="BG135" i="2"/>
  <c r="BE135" i="2"/>
  <c r="J33" i="2" s="1"/>
  <c r="AV95" i="1" s="1"/>
  <c r="T135" i="2"/>
  <c r="T134" i="2"/>
  <c r="T133" i="2" s="1"/>
  <c r="R135" i="2"/>
  <c r="R134" i="2"/>
  <c r="R133" i="2" s="1"/>
  <c r="R132" i="2" s="1"/>
  <c r="P135" i="2"/>
  <c r="P134" i="2"/>
  <c r="P133" i="2" s="1"/>
  <c r="BK135" i="2"/>
  <c r="BK134" i="2" s="1"/>
  <c r="J135" i="2"/>
  <c r="BF135" i="2" s="1"/>
  <c r="F126" i="2"/>
  <c r="E124" i="2"/>
  <c r="F89" i="2"/>
  <c r="E87" i="2"/>
  <c r="J24" i="2"/>
  <c r="E24" i="2"/>
  <c r="J129" i="2" s="1"/>
  <c r="J92" i="2"/>
  <c r="J23" i="2"/>
  <c r="J21" i="2"/>
  <c r="E21" i="2"/>
  <c r="J128" i="2"/>
  <c r="J91" i="2"/>
  <c r="J20" i="2"/>
  <c r="J18" i="2"/>
  <c r="E18" i="2"/>
  <c r="F129" i="2" s="1"/>
  <c r="F92" i="2"/>
  <c r="J17" i="2"/>
  <c r="J15" i="2"/>
  <c r="E15" i="2"/>
  <c r="F128" i="2"/>
  <c r="F91" i="2"/>
  <c r="J14" i="2"/>
  <c r="J126" i="2"/>
  <c r="J89" i="2"/>
  <c r="E7" i="2"/>
  <c r="E122" i="2" s="1"/>
  <c r="E85" i="2"/>
  <c r="AK27" i="1"/>
  <c r="AS94" i="1"/>
  <c r="L90" i="1"/>
  <c r="AM90" i="1"/>
  <c r="AM89" i="1"/>
  <c r="L89" i="1"/>
  <c r="AM87" i="1"/>
  <c r="L87" i="1"/>
  <c r="L85" i="1"/>
  <c r="L84" i="1"/>
  <c r="F33" i="4" l="1"/>
  <c r="AZ97" i="1" s="1"/>
  <c r="J34" i="2"/>
  <c r="AW95" i="1" s="1"/>
  <c r="AT95" i="1" s="1"/>
  <c r="F34" i="2"/>
  <c r="BA95" i="1" s="1"/>
  <c r="J134" i="2"/>
  <c r="J98" i="2" s="1"/>
  <c r="BK133" i="2"/>
  <c r="F33" i="2"/>
  <c r="AZ95" i="1" s="1"/>
  <c r="J89" i="4"/>
  <c r="J91" i="4"/>
  <c r="BK120" i="4"/>
  <c r="F35" i="4"/>
  <c r="BB97" i="1" s="1"/>
  <c r="BB94" i="1" s="1"/>
  <c r="F37" i="4"/>
  <c r="BD97" i="1" s="1"/>
  <c r="BD94" i="1" s="1"/>
  <c r="W36" i="1" s="1"/>
  <c r="BK126" i="5"/>
  <c r="J127" i="5"/>
  <c r="J98" i="5" s="1"/>
  <c r="BK166" i="2"/>
  <c r="J166" i="2" s="1"/>
  <c r="J102" i="2" s="1"/>
  <c r="P167" i="2"/>
  <c r="T167" i="2"/>
  <c r="P177" i="2"/>
  <c r="T177" i="2"/>
  <c r="P187" i="2"/>
  <c r="T187" i="2"/>
  <c r="P195" i="2"/>
  <c r="T195" i="2"/>
  <c r="E85" i="3"/>
  <c r="J92" i="3"/>
  <c r="BK121" i="3"/>
  <c r="P120" i="3"/>
  <c r="P119" i="3" s="1"/>
  <c r="AU96" i="1" s="1"/>
  <c r="T120" i="3"/>
  <c r="T119" i="3" s="1"/>
  <c r="J33" i="3"/>
  <c r="AV96" i="1" s="1"/>
  <c r="AT96" i="1" s="1"/>
  <c r="F33" i="3"/>
  <c r="AZ96" i="1" s="1"/>
  <c r="F36" i="3"/>
  <c r="BC96" i="1" s="1"/>
  <c r="BC94" i="1" s="1"/>
  <c r="J34" i="4"/>
  <c r="AW97" i="1" s="1"/>
  <c r="AT97" i="1" s="1"/>
  <c r="F34" i="4"/>
  <c r="BA97" i="1" s="1"/>
  <c r="J34" i="5"/>
  <c r="AW98" i="1" s="1"/>
  <c r="AT98" i="1" s="1"/>
  <c r="F34" i="5"/>
  <c r="BA98" i="1" s="1"/>
  <c r="F33" i="5"/>
  <c r="AZ98" i="1" s="1"/>
  <c r="R130" i="5"/>
  <c r="R125" i="5" s="1"/>
  <c r="P140" i="5"/>
  <c r="P130" i="5" s="1"/>
  <c r="P125" i="5" s="1"/>
  <c r="AU98" i="1" s="1"/>
  <c r="T140" i="5"/>
  <c r="T130" i="5" s="1"/>
  <c r="T125" i="5" s="1"/>
  <c r="P173" i="5"/>
  <c r="T173" i="5"/>
  <c r="P193" i="5"/>
  <c r="T193" i="5"/>
  <c r="AY94" i="1" l="1"/>
  <c r="W35" i="1"/>
  <c r="W34" i="1"/>
  <c r="AX94" i="1"/>
  <c r="T166" i="2"/>
  <c r="T132" i="2" s="1"/>
  <c r="J120" i="4"/>
  <c r="J97" i="4" s="1"/>
  <c r="BK119" i="4"/>
  <c r="J119" i="4" s="1"/>
  <c r="J133" i="2"/>
  <c r="J97" i="2" s="1"/>
  <c r="BK132" i="2"/>
  <c r="J132" i="2" s="1"/>
  <c r="BA94" i="1"/>
  <c r="BK120" i="3"/>
  <c r="J121" i="3"/>
  <c r="J98" i="3" s="1"/>
  <c r="P166" i="2"/>
  <c r="P132" i="2" s="1"/>
  <c r="AU95" i="1" s="1"/>
  <c r="AU94" i="1" s="1"/>
  <c r="BK125" i="5"/>
  <c r="J125" i="5" s="1"/>
  <c r="J126" i="5"/>
  <c r="J97" i="5" s="1"/>
  <c r="AZ94" i="1"/>
  <c r="AV94" i="1" l="1"/>
  <c r="W32" i="1"/>
  <c r="J96" i="5"/>
  <c r="J30" i="5"/>
  <c r="AW94" i="1"/>
  <c r="AK33" i="1" s="1"/>
  <c r="W33" i="1"/>
  <c r="BK119" i="3"/>
  <c r="J119" i="3" s="1"/>
  <c r="J120" i="3"/>
  <c r="J97" i="3" s="1"/>
  <c r="J30" i="2"/>
  <c r="J96" i="2"/>
  <c r="J30" i="4"/>
  <c r="J96" i="4"/>
  <c r="AG98" i="1" l="1"/>
  <c r="AN98" i="1" s="1"/>
  <c r="J39" i="5"/>
  <c r="J39" i="4"/>
  <c r="AG97" i="1"/>
  <c r="AN97" i="1" s="1"/>
  <c r="J39" i="2"/>
  <c r="AG95" i="1"/>
  <c r="J96" i="3"/>
  <c r="J30" i="3"/>
  <c r="AK32" i="1"/>
  <c r="AT94" i="1"/>
  <c r="AG96" i="1" l="1"/>
  <c r="AN96" i="1" s="1"/>
  <c r="J39" i="3"/>
  <c r="AN95" i="1"/>
  <c r="AG94" i="1"/>
  <c r="AK26" i="1" l="1"/>
  <c r="AK29" i="1" s="1"/>
  <c r="AK38" i="1" s="1"/>
  <c r="AG102" i="1"/>
  <c r="AN94" i="1"/>
  <c r="AN102" i="1" s="1"/>
</calcChain>
</file>

<file path=xl/sharedStrings.xml><?xml version="1.0" encoding="utf-8"?>
<sst xmlns="http://schemas.openxmlformats.org/spreadsheetml/2006/main" count="3034" uniqueCount="679">
  <si>
    <t>Export Komplet</t>
  </si>
  <si>
    <t/>
  </si>
  <si>
    <t>2.0</t>
  </si>
  <si>
    <t>False</t>
  </si>
  <si>
    <t>{73925cec-ade1-49b0-af42-bb888860721a}</t>
  </si>
  <si>
    <t>&gt;&gt;  skryté stĺpce  &lt;&lt;</t>
  </si>
  <si>
    <t>0,01</t>
  </si>
  <si>
    <t>0</t>
  </si>
  <si>
    <t>REKAPITULÁCIA STAVBY</t>
  </si>
  <si>
    <t>v ---  nižšie sa nachádzajú doplnkové a pomocné údaje k zostavám  --- v</t>
  </si>
  <si>
    <t>0,001</t>
  </si>
  <si>
    <t>Kód:</t>
  </si>
  <si>
    <t>2019_06</t>
  </si>
  <si>
    <t>Stavba:</t>
  </si>
  <si>
    <t>Kultúrny dom Diviaky nad Nitricou - Spoločenská sála</t>
  </si>
  <si>
    <t>JKSO:</t>
  </si>
  <si>
    <t>KS:</t>
  </si>
  <si>
    <t>Miesto:</t>
  </si>
  <si>
    <t xml:space="preserve"> </t>
  </si>
  <si>
    <t>Dátum:</t>
  </si>
  <si>
    <t>24. 4. 2019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</si>
  <si>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</si>
  <si>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</si>
  <si>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</si>
  <si>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</si>
  <si>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</si>
  <si>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</si>
  <si>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</si>
  <si>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51422174</t>
  </si>
  <si>
    <t xml:space="preserve">LM-Holding, s.r.o., Urbárska ulica 946/4, 971 01 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</si>
  <si>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</si>
  <si>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</si>
  <si>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</si>
  <si>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</si>
  <si>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</si>
  <si>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</si>
  <si>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</si>
  <si>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</si>
  <si>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</si>
  <si>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</si>
  <si>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</si>
  <si>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</si>
  <si>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</si>
  <si>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</si>
  <si>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</si>
  <si>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</si>
  <si>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</si>
  <si>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</si>
  <si>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</si>
  <si>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</si>
  <si>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</si>
  <si>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</si>
  <si>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</si>
  <si>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</si>
  <si>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</si>
  <si>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</si>
  <si>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</si>
  <si>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</si>
  <si>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</si>
  <si>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</si>
  <si>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</si>
  <si>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</si>
  <si>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</si>
  <si>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</si>
  <si>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</si>
  <si>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</si>
  <si>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</si>
  <si>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</si>
  <si>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</si>
  <si>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</si>
  <si>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</si>
  <si>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</si>
  <si>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</si>
  <si>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###NOIMPORT###</t>
  </si>
  <si>
    <t>IMPORT</t>
  </si>
  <si>
    <t>{00000000-0000-0000-0000-000000000000}</t>
  </si>
  <si>
    <t>/</t>
  </si>
  <si>
    <t>01</t>
  </si>
  <si>
    <t>Rekonštrukcia spoločenskej sály KD - stavebná časť</t>
  </si>
  <si>
    <t>STA</t>
  </si>
  <si>
    <t>1</t>
  </si>
  <si>
    <t>{31ae4e13-b4d1-4153-9422-12ae9a75db73}</t>
  </si>
  <si>
    <t>02</t>
  </si>
  <si>
    <t>Parkety, Žalúzie</t>
  </si>
  <si>
    <t>{44d663e2-5d8c-4ada-83df-7820e501873e}</t>
  </si>
  <si>
    <t>03</t>
  </si>
  <si>
    <t>Kazetový strop</t>
  </si>
  <si>
    <t>{88b1db91-50f2-4c63-9649-b9f92c242922}</t>
  </si>
  <si>
    <t>04</t>
  </si>
  <si>
    <t>Vykurovanie</t>
  </si>
  <si>
    <t>{ceb504c0-aee5-4064-92c2-02406d2f2717}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</si>
  <si>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</si>
  <si>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</si>
  <si>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</si>
  <si>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</si>
  <si>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</si>
  <si>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Objekt:</t>
  </si>
  <si>
    <t>01 - Rekonštrukcia spoločenskej sály KD - stavebná časť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</si>
  <si>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</si>
  <si>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</si>
  <si>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</si>
  <si>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</si>
  <si>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</si>
  <si>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</si>
  <si>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</si>
  <si>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</si>
  <si>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</si>
  <si>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</si>
  <si>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</si>
  <si>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</si>
  <si>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</si>
  <si>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</si>
  <si>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</si>
  <si>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</si>
  <si>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</si>
  <si>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782 - Obklady z prírodného a konglomerovaného kameňa</t>
  </si>
  <si>
    <t xml:space="preserve">    784 -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</si>
  <si>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</si>
  <si>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</si>
  <si>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</si>
  <si>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</si>
  <si>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</si>
  <si>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</si>
  <si>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</si>
  <si>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</si>
  <si>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</si>
  <si>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</si>
  <si>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</si>
  <si>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</si>
  <si>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</si>
  <si>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</si>
  <si>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</si>
  <si>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</si>
  <si>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</si>
  <si>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</si>
  <si>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</si>
  <si>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</si>
  <si>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311272511</t>
  </si>
  <si>
    <t>Murivo nosné (m3) z tvárnic YTONG Univerzal hr. 250 mm P3-450 PD, na MVC a maltu YTONG (250x249x599)</t>
  </si>
  <si>
    <t>m3</t>
  </si>
  <si>
    <t>CS CENEKON 2019 01</t>
  </si>
  <si>
    <t>4</t>
  </si>
  <si>
    <t>2</t>
  </si>
  <si>
    <t>1995414689</t>
  </si>
  <si>
    <t>317162136</t>
  </si>
  <si>
    <t>Keramický preklad POROTHERM 23,8, šírky 70 mm, výšky 238 mm, dĺžky 2250 mm</t>
  </si>
  <si>
    <t>ks</t>
  </si>
  <si>
    <t>1653586633</t>
  </si>
  <si>
    <t>340238235</t>
  </si>
  <si>
    <t>Zamurovanie otvorov plochy od 0,25 do 1 m2 tvárnicami YTONG (150x599x249)</t>
  </si>
  <si>
    <t>m2</t>
  </si>
  <si>
    <t>-421111110</t>
  </si>
  <si>
    <t>6</t>
  </si>
  <si>
    <t>Úpravy povrchov, podlahy, osadenie</t>
  </si>
  <si>
    <t>612451081R</t>
  </si>
  <si>
    <t>Zatretie škár murovaných konštrukcií vnútorných stien, pilierov alebo stĺpov z tvárnic alebo dosiek - vyspravenie po rozvodoch</t>
  </si>
  <si>
    <t>16</t>
  </si>
  <si>
    <t>-1416529697</t>
  </si>
  <si>
    <t>5</t>
  </si>
  <si>
    <t>612460122</t>
  </si>
  <si>
    <t>Príprava vnútorného podkladu stien penetráciou hĺbkovou</t>
  </si>
  <si>
    <t>-1930279693</t>
  </si>
  <si>
    <t>612462117</t>
  </si>
  <si>
    <t>Vnútorná omietka stien štuková Weber - Terranova, cementová, strojné miešanie, ručné nanášanie, štuková stierka, hr. 2 mm</t>
  </si>
  <si>
    <t>1187098918</t>
  </si>
  <si>
    <t>61</t>
  </si>
  <si>
    <t>612481119</t>
  </si>
  <si>
    <t>Potiahnutie vnútorných stien sklotextílnou mriežkou s celoplošným prilepením</t>
  </si>
  <si>
    <t>-1666326465</t>
  </si>
  <si>
    <t>8</t>
  </si>
  <si>
    <t>632001051</t>
  </si>
  <si>
    <t>Zhotovenie jednonásobného penetračného náteru pre potery a stierky</t>
  </si>
  <si>
    <t>-1361532077</t>
  </si>
  <si>
    <t>9</t>
  </si>
  <si>
    <t>M</t>
  </si>
  <si>
    <t>585520001900</t>
  </si>
  <si>
    <t>Penetračný náter na báze disperzie BAUMIT Grund, pre samonivelizačné potery a sierky, 25 kg</t>
  </si>
  <si>
    <t>kg</t>
  </si>
  <si>
    <t>712426874</t>
  </si>
  <si>
    <t>10</t>
  </si>
  <si>
    <t>632450310</t>
  </si>
  <si>
    <t>Cementová samonivelizačná stierka BAUMIT Nivello 30, triedy CT-C25-F5, hr. 20 mm</t>
  </si>
  <si>
    <t>-380058431</t>
  </si>
  <si>
    <t>11</t>
  </si>
  <si>
    <t>642942221</t>
  </si>
  <si>
    <t>Osadenie oceľovej dverovej zárubne alebo rámu, plochy otvoru nad 2,5 do 4,5 m2</t>
  </si>
  <si>
    <t>-2047854616</t>
  </si>
  <si>
    <t>12</t>
  </si>
  <si>
    <t>553310001800</t>
  </si>
  <si>
    <t>Zárubňa kovová šxv 1200-2600x500-1970 a 2100 mm, jednodielna zamurovacia</t>
  </si>
  <si>
    <t>1011769857</t>
  </si>
  <si>
    <t>Ostatné konštrukcie a práce-búranie</t>
  </si>
  <si>
    <t>13</t>
  </si>
  <si>
    <t>941955004</t>
  </si>
  <si>
    <t>Lešenie ľahké pracovné pomocné s výškou lešeňovej podlahy nad 2,50 do 3,5 m</t>
  </si>
  <si>
    <t>380183571</t>
  </si>
  <si>
    <t>14</t>
  </si>
  <si>
    <t>953945351</t>
  </si>
  <si>
    <t>Hliníkový rohový ochranný profil s integrovanou sieťovinou</t>
  </si>
  <si>
    <t>m</t>
  </si>
  <si>
    <t>-1618678175</t>
  </si>
  <si>
    <t>15</t>
  </si>
  <si>
    <t>962032231</t>
  </si>
  <si>
    <t>Búranie muriva alebo vybúranie otvorov plochy nad 4 m2 nadzákladového z tehál pálených, vápenopieskových, cementových na maltu,  -1,90500t</t>
  </si>
  <si>
    <t>-1736812940</t>
  </si>
  <si>
    <t>964011221</t>
  </si>
  <si>
    <t>Vybúranie prekladov železobetónových prefabrikovaných, dľ. do 3 m, do 75 kg/m,  -2,40000t</t>
  </si>
  <si>
    <t>-1668808306</t>
  </si>
  <si>
    <t>17</t>
  </si>
  <si>
    <t>965081812</t>
  </si>
  <si>
    <t>Búranie dlažieb, z kamen., cement., terazzových, čadičových alebo keramických, hr. nad 10 mm,  -0,06500t</t>
  </si>
  <si>
    <t>789123198</t>
  </si>
  <si>
    <t>18</t>
  </si>
  <si>
    <t>968061116</t>
  </si>
  <si>
    <t>Demontáž dverí drevených vchodových, 1 bm obvodu - 0,012t</t>
  </si>
  <si>
    <t>1137994307</t>
  </si>
  <si>
    <t>19</t>
  </si>
  <si>
    <t>968061126</t>
  </si>
  <si>
    <t>Vyvesenie dreveného dverného krídla do suti plochy nad 2 m2, -0,02700t</t>
  </si>
  <si>
    <t>-1637550870</t>
  </si>
  <si>
    <t>20</t>
  </si>
  <si>
    <t>976082131</t>
  </si>
  <si>
    <t>Vybúranie objímky, držiaka, vešiaka, záclonovej konzoly, z muriva tehlového,  -0,00100t</t>
  </si>
  <si>
    <t>súb</t>
  </si>
  <si>
    <t>1676502359</t>
  </si>
  <si>
    <t>21</t>
  </si>
  <si>
    <t>979081111</t>
  </si>
  <si>
    <t>Odvoz sutiny a vybúraných hmôt na skládku do 1 km</t>
  </si>
  <si>
    <t>t</t>
  </si>
  <si>
    <t>227791413</t>
  </si>
  <si>
    <t>22</t>
  </si>
  <si>
    <t>979081121</t>
  </si>
  <si>
    <t>Odvoz sutiny a vybúraných hmôt na skládku za každý ďalší 1 km</t>
  </si>
  <si>
    <t>2001294773</t>
  </si>
  <si>
    <t>23</t>
  </si>
  <si>
    <t>979082111</t>
  </si>
  <si>
    <t>Vnútrostavenisková doprava sutiny a vybúraných hmôt do 10 m</t>
  </si>
  <si>
    <t>757016497</t>
  </si>
  <si>
    <t>24</t>
  </si>
  <si>
    <t>979082121</t>
  </si>
  <si>
    <t>Vnútrostavenisková doprava sutiny a vybúraných hmôt za každých ďalších 5 m</t>
  </si>
  <si>
    <t>-418827487</t>
  </si>
  <si>
    <t>60</t>
  </si>
  <si>
    <t>979089012</t>
  </si>
  <si>
    <t>Poplatok za skladovanie - betón, tehly, dlaždice (17 01 ), ostatné</t>
  </si>
  <si>
    <t>-312094228</t>
  </si>
  <si>
    <t>59</t>
  </si>
  <si>
    <t>979089712</t>
  </si>
  <si>
    <t>Prenájom kontajneru 5 m3</t>
  </si>
  <si>
    <t>1133841786</t>
  </si>
  <si>
    <t>99</t>
  </si>
  <si>
    <t>Presun hmôt HSV</t>
  </si>
  <si>
    <t>25</t>
  </si>
  <si>
    <t>998009101</t>
  </si>
  <si>
    <t>Presun hmôt samostatne budovaného lešenia bez ohľadu na výšku</t>
  </si>
  <si>
    <t>1748217844</t>
  </si>
  <si>
    <t>26</t>
  </si>
  <si>
    <t>998011001</t>
  </si>
  <si>
    <t>Presun hmôt pre budovy  (801, 803, 812), zvislá konštr. z tehál, tvárnic, z kovu výšky do 6 m</t>
  </si>
  <si>
    <t>-2094214431</t>
  </si>
  <si>
    <t>PSV</t>
  </si>
  <si>
    <t>Práce a dodávky PSV</t>
  </si>
  <si>
    <t>713</t>
  </si>
  <si>
    <t>Izolácie tepelné</t>
  </si>
  <si>
    <t>27</t>
  </si>
  <si>
    <t>713111121</t>
  </si>
  <si>
    <t>Montáž tepelnej izolácie stropov rovných minerálnou vlnou, spodkom s úpravou viazacím drôtom</t>
  </si>
  <si>
    <t>1656980007</t>
  </si>
  <si>
    <t>28</t>
  </si>
  <si>
    <t>631440001300</t>
  </si>
  <si>
    <t>Doska ISOVER ORSTROP hrúbka 100 mm z kamennej vlny pre podhľady a nezaťažené stropy a podlahy</t>
  </si>
  <si>
    <t>32</t>
  </si>
  <si>
    <t>945953083</t>
  </si>
  <si>
    <t>29</t>
  </si>
  <si>
    <t>713131143</t>
  </si>
  <si>
    <t>Montáž parotesnej fólie na steny</t>
  </si>
  <si>
    <t>-1383525385</t>
  </si>
  <si>
    <t>30</t>
  </si>
  <si>
    <t>283230006600</t>
  </si>
  <si>
    <t>Parozábrana - fólia z PE hr. 0,2 mm</t>
  </si>
  <si>
    <t>-1819763120</t>
  </si>
  <si>
    <t>31</t>
  </si>
  <si>
    <t>998713101</t>
  </si>
  <si>
    <t>Presun hmôt pre izolácie tepelné v objektoch výšky do 6 m</t>
  </si>
  <si>
    <t>1026744666</t>
  </si>
  <si>
    <t>763</t>
  </si>
  <si>
    <t>Konštrukcie - drevostavby</t>
  </si>
  <si>
    <t>763138220</t>
  </si>
  <si>
    <t>Podhľad SDK Rigips RB 12.5 mm závesný, dvojúrovňová oceľová podkonštrukcia CD</t>
  </si>
  <si>
    <t>-1271060190</t>
  </si>
  <si>
    <t>54</t>
  </si>
  <si>
    <t>763139531</t>
  </si>
  <si>
    <t>Demontáž  podhľadu s jednovrstvou nosnou konštrukciou z oceľových profilov, jednoduché opláštenie, -0,02106t</t>
  </si>
  <si>
    <t>918182783</t>
  </si>
  <si>
    <t>33</t>
  </si>
  <si>
    <t>998763301</t>
  </si>
  <si>
    <t>Presun hmôt pre sádrokartónové konštrukcie v objektoch výšky do 7 m</t>
  </si>
  <si>
    <t>244617862</t>
  </si>
  <si>
    <t>766</t>
  </si>
  <si>
    <t>Konštrukcie stolárske</t>
  </si>
  <si>
    <t>55</t>
  </si>
  <si>
    <t>766411812</t>
  </si>
  <si>
    <t>Demontáž obloženia stien panelmi, veľ. nad 1,5 m2,  -0,02465t</t>
  </si>
  <si>
    <t>832074721</t>
  </si>
  <si>
    <t>35</t>
  </si>
  <si>
    <t>766662132</t>
  </si>
  <si>
    <t>Montáž dverového krídla otočného dvojkrídlového poldrážkového, do existujúcej zárubne, vrátane kovania</t>
  </si>
  <si>
    <t>-1426618692</t>
  </si>
  <si>
    <t>36</t>
  </si>
  <si>
    <t>549150000600</t>
  </si>
  <si>
    <t>Kľučka dverová 2x, 2x rozeta BB, FAB, nehrdzavejúca oceľ, povrch nerez brúsený, SAPELI</t>
  </si>
  <si>
    <t>1807307568</t>
  </si>
  <si>
    <t>37</t>
  </si>
  <si>
    <t>611610000400</t>
  </si>
  <si>
    <t>Dvere vnútorné jednokrídlové, šírka 600-900 mm, výplň papierová voština, povrch fólia M10, plné, SAPELI</t>
  </si>
  <si>
    <t>1981363015</t>
  </si>
  <si>
    <t>38</t>
  </si>
  <si>
    <t>998766101</t>
  </si>
  <si>
    <t>Presun hmot pre konštrukcie stolárske v objektoch výšky do 6 m</t>
  </si>
  <si>
    <t>809292041</t>
  </si>
  <si>
    <t>767</t>
  </si>
  <si>
    <t>Konštrukcie doplnkové kovové</t>
  </si>
  <si>
    <t>56</t>
  </si>
  <si>
    <t>767995101R</t>
  </si>
  <si>
    <t>Montáž ostatných atypických kovových stavebných doplnkových konštrukcií - vešiak</t>
  </si>
  <si>
    <t>-692749303</t>
  </si>
  <si>
    <t>57</t>
  </si>
  <si>
    <t>MAT2800X</t>
  </si>
  <si>
    <t>Vešiak oceľový nástenný</t>
  </si>
  <si>
    <t>2080806678</t>
  </si>
  <si>
    <t>58</t>
  </si>
  <si>
    <t>998767201</t>
  </si>
  <si>
    <t>Presun hmôt pre kovové stavebné doplnkové konštrukcie v objektoch výšky do 6 m</t>
  </si>
  <si>
    <t>%</t>
  </si>
  <si>
    <t>1190182051</t>
  </si>
  <si>
    <t>771</t>
  </si>
  <si>
    <t>Podlahy z dlaždíc</t>
  </si>
  <si>
    <t>39</t>
  </si>
  <si>
    <t>771576136</t>
  </si>
  <si>
    <t>Montáž podláh z dlaždíc keramických do tmelu flexibilného mrazuvzdorného veľ. 600 x 600 mm</t>
  </si>
  <si>
    <t>-280370111</t>
  </si>
  <si>
    <t>40</t>
  </si>
  <si>
    <t>597740003300</t>
  </si>
  <si>
    <t>Dlaždice keramické GLAMOUR kalibrované (Sandstone Plus), lxvxhr 598x598x10 mm, farba slonová kosť, RAKO</t>
  </si>
  <si>
    <t>-1284789246</t>
  </si>
  <si>
    <t>41</t>
  </si>
  <si>
    <t>998771201</t>
  </si>
  <si>
    <t>Presun hmôt pre podlahy z dlaždíc v objektoch výšky do 6m</t>
  </si>
  <si>
    <t>-2028281501</t>
  </si>
  <si>
    <t>775</t>
  </si>
  <si>
    <t>Podlahy vlysové a parketové</t>
  </si>
  <si>
    <t>42</t>
  </si>
  <si>
    <t>775413220</t>
  </si>
  <si>
    <t>Montáž prechodovej lišty priskrutkovaním</t>
  </si>
  <si>
    <t>212793141</t>
  </si>
  <si>
    <t>43</t>
  </si>
  <si>
    <t>611990001100</t>
  </si>
  <si>
    <t>Lišta prechodová skrutkovacia, šírka 40 mm,s hladkým povrchom</t>
  </si>
  <si>
    <t>-1033177222</t>
  </si>
  <si>
    <t>44</t>
  </si>
  <si>
    <t>998775201</t>
  </si>
  <si>
    <t>Presun hmôt pre podlahy vlysové a parketové v objektoch výšky do 6 m</t>
  </si>
  <si>
    <t>2026129266</t>
  </si>
  <si>
    <t>782</t>
  </si>
  <si>
    <t>Obklady z prírodného a konglomerovaného kameňa</t>
  </si>
  <si>
    <t>45</t>
  </si>
  <si>
    <t>782111160</t>
  </si>
  <si>
    <t>Montáž obkladov stien štiepanými kamennými doskami s nepravidelným tvarom rubu a líca</t>
  </si>
  <si>
    <t>1865587542</t>
  </si>
  <si>
    <t>46</t>
  </si>
  <si>
    <t>583840000200</t>
  </si>
  <si>
    <t>Obklad nepravidelného tvaru - andezit, priemer 100-500 mm, hrúbka 20-40 mm</t>
  </si>
  <si>
    <t>-411325997</t>
  </si>
  <si>
    <t>47</t>
  </si>
  <si>
    <t>998782101</t>
  </si>
  <si>
    <t>Presun hmôt pre kamenné obklady v objektoch výšky do 6 m</t>
  </si>
  <si>
    <t>1279290648</t>
  </si>
  <si>
    <t>784</t>
  </si>
  <si>
    <t>Maľby</t>
  </si>
  <si>
    <t>48</t>
  </si>
  <si>
    <t>784402802</t>
  </si>
  <si>
    <t>Odstránenie malieb oškrabaním, výšky nad 3,80 m</t>
  </si>
  <si>
    <t>1490314534</t>
  </si>
  <si>
    <t>49</t>
  </si>
  <si>
    <t>784410110</t>
  </si>
  <si>
    <t>Penetrovanie jednonásobné jemnozrnných podkladov výšky nad 3,80 m</t>
  </si>
  <si>
    <t>457150725</t>
  </si>
  <si>
    <t>50</t>
  </si>
  <si>
    <t>784418012</t>
  </si>
  <si>
    <t>Zakrývanie podláh a zariadení papierom v miestnostiach alebo na schodisku</t>
  </si>
  <si>
    <t>-633039318</t>
  </si>
  <si>
    <t>51</t>
  </si>
  <si>
    <t>784452272</t>
  </si>
  <si>
    <t>Maľby z maliarskych zmesí Primalex, Farmal, ručne nanášané dvojnásobné základné na podklad jemnozrnný výšky nad 3,80 m</t>
  </si>
  <si>
    <t>-412760711</t>
  </si>
  <si>
    <t>Práce a dodávky M</t>
  </si>
  <si>
    <t>21-M</t>
  </si>
  <si>
    <t>Elektromontáže</t>
  </si>
  <si>
    <t>52</t>
  </si>
  <si>
    <t>210220001R</t>
  </si>
  <si>
    <t>Elektroinštalácia</t>
  </si>
  <si>
    <t>kpl</t>
  </si>
  <si>
    <t>64</t>
  </si>
  <si>
    <t>-1436279320</t>
  </si>
  <si>
    <t>53</t>
  </si>
  <si>
    <t>21022R</t>
  </si>
  <si>
    <t>Demontáž elektroinštalácie</t>
  </si>
  <si>
    <t>súb.</t>
  </si>
  <si>
    <t>775516267</t>
  </si>
  <si>
    <t>02 - Parkety, Žalúzie</t>
  </si>
  <si>
    <t xml:space="preserve">    786 - Čalúnnické práce</t>
  </si>
  <si>
    <t>775413120</t>
  </si>
  <si>
    <t>Montáž podlahových soklíkov alebo líšt obvodových skrutkovaním</t>
  </si>
  <si>
    <t>334186221</t>
  </si>
  <si>
    <t>611990004200</t>
  </si>
  <si>
    <t>Lišta soklová, KLASIK - drevená lišta, typ: profil, drevený masív,dub, buk a parený buk (30x18 mm) dĺž. 2,0 a viac m</t>
  </si>
  <si>
    <t>654060017</t>
  </si>
  <si>
    <t>775530070</t>
  </si>
  <si>
    <t>Montáž podlahy z laminátových a drevených parkiet, šírka do 190 mm, lepením</t>
  </si>
  <si>
    <t>-1242815633</t>
  </si>
  <si>
    <t>611980000300R</t>
  </si>
  <si>
    <t>Podlaha drevená prevedenie Rustik</t>
  </si>
  <si>
    <t>563555963</t>
  </si>
  <si>
    <t>585520013700R</t>
  </si>
  <si>
    <t>Polyuretánová penetrácia BONA R540 6kg/bal</t>
  </si>
  <si>
    <t>-1971636353</t>
  </si>
  <si>
    <t>247430000100R</t>
  </si>
  <si>
    <t>Lepidlo BONA R848T, 8,4kg/bal</t>
  </si>
  <si>
    <t>1047970063</t>
  </si>
  <si>
    <t>-284800888</t>
  </si>
  <si>
    <t>786</t>
  </si>
  <si>
    <t>Čalúnnické práce</t>
  </si>
  <si>
    <t>786612200R</t>
  </si>
  <si>
    <t>Montáž závesov pódia</t>
  </si>
  <si>
    <t>1464880963</t>
  </si>
  <si>
    <t>611530085600R</t>
  </si>
  <si>
    <t>Závesy textilné</t>
  </si>
  <si>
    <t>-1247878449</t>
  </si>
  <si>
    <t>7</t>
  </si>
  <si>
    <t>786641112</t>
  </si>
  <si>
    <t>Vertikálne textilné žalúzie ukotvené do stropu</t>
  </si>
  <si>
    <t>-1131454185</t>
  </si>
  <si>
    <t>611530085600</t>
  </si>
  <si>
    <t>Vertikálna textilná žalúzia</t>
  </si>
  <si>
    <t>965381431</t>
  </si>
  <si>
    <t>998786201</t>
  </si>
  <si>
    <t>Presun hmôt pre čalúnnické úpravy v objektoch výšky (hľbky) do 6 m</t>
  </si>
  <si>
    <t>1203443414</t>
  </si>
  <si>
    <t>03 - Kazetový strop</t>
  </si>
  <si>
    <t>943943221</t>
  </si>
  <si>
    <t>Montáž lešenia priestorového ľahkého bez podláh pri zaťaženie do 2 kPa, výšky do 10 m</t>
  </si>
  <si>
    <t>-13463960</t>
  </si>
  <si>
    <t>943943292</t>
  </si>
  <si>
    <t>Príplatok za prvý a každý ďalší i začatý mesiac používania lešenia priestorového ľahkého bez podláh výšky do 10 m a nad 10 do 22 m</t>
  </si>
  <si>
    <t>-374077134</t>
  </si>
  <si>
    <t>943943821</t>
  </si>
  <si>
    <t>Demontáž lešenia priestorového ľahkého bez podláh pri zaťaženie do 2 kPa, výšky do 10 m</t>
  </si>
  <si>
    <t>2079983001</t>
  </si>
  <si>
    <t>943955021</t>
  </si>
  <si>
    <t>57012669</t>
  </si>
  <si>
    <t>943955191</t>
  </si>
  <si>
    <t>Príplatok za prvý a každý i začatý mesiac použitia lešeňovej podlahy pre všetky výšky do 40 m</t>
  </si>
  <si>
    <t>-361012034</t>
  </si>
  <si>
    <t>943955821</t>
  </si>
  <si>
    <t>Demontáž lešeňovej podlahy s priečnikmi alebo pozdľžnikmi výšky do 10 m</t>
  </si>
  <si>
    <t>-532695119</t>
  </si>
  <si>
    <t>949009101</t>
  </si>
  <si>
    <t>Presun hmôt samostatne budeovaného lešenia</t>
  </si>
  <si>
    <t>448557641</t>
  </si>
  <si>
    <t>952901114</t>
  </si>
  <si>
    <t>Vyčistenie budov pri výške podlaží nad 4 m</t>
  </si>
  <si>
    <t>-1228257119</t>
  </si>
  <si>
    <t>979011111</t>
  </si>
  <si>
    <t>Zvislá doprava sutiny a vybúraných hmôt za prvé podlažie nad alebo pod základným podlažím</t>
  </si>
  <si>
    <t>801938788</t>
  </si>
  <si>
    <t>1503050927</t>
  </si>
  <si>
    <t>-1661144237</t>
  </si>
  <si>
    <t>-1460569503</t>
  </si>
  <si>
    <t>-1380582523</t>
  </si>
  <si>
    <t>995117910</t>
  </si>
  <si>
    <t>Zmiešaný odpad zo stavieb a demolácií iné</t>
  </si>
  <si>
    <t>-1569093563</t>
  </si>
  <si>
    <t>763141312</t>
  </si>
  <si>
    <t>Kazetový podhľad akustický GYPTONE 600x600</t>
  </si>
  <si>
    <t>-1458761579</t>
  </si>
  <si>
    <t>763803110</t>
  </si>
  <si>
    <t>Demontáž podhľady sadr. zaves. oceľ.konštr. v rov. CD, bez tep. izol. GKB</t>
  </si>
  <si>
    <t>-1048043972</t>
  </si>
  <si>
    <t>04 - Vykurovanie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</si>
  <si>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</si>
  <si>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</si>
  <si>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</si>
  <si>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</si>
  <si>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>1719909275</t>
  </si>
  <si>
    <t>62</t>
  </si>
  <si>
    <t>-1151868945</t>
  </si>
  <si>
    <t>713482121</t>
  </si>
  <si>
    <t>Montáž trubíc z PE, hr.15-20 mm,vnút.priemer do 38 mm</t>
  </si>
  <si>
    <t>-908339521</t>
  </si>
  <si>
    <t>283310004800</t>
  </si>
  <si>
    <t>Izolačná PE trubica TUBOLIT DG 28x20 mm (d potrubia x hr. izolácie), nadrezaná, AZ FLEX</t>
  </si>
  <si>
    <t>2008124717</t>
  </si>
  <si>
    <t>283310004900</t>
  </si>
  <si>
    <t>Izolačná PE trubica TUBOLIT DG 35x20 mm (d potrubia x hr. izolácie), nadrezaná, AZ FLEX</t>
  </si>
  <si>
    <t>-1618513149</t>
  </si>
  <si>
    <t>998713201</t>
  </si>
  <si>
    <t>279837630</t>
  </si>
  <si>
    <t>732</t>
  </si>
  <si>
    <t>Ústredné kúrenie - strojovne</t>
  </si>
  <si>
    <t>732429112</t>
  </si>
  <si>
    <t>Montáž čerpadla (do potrubia) obehového špirálového DN 32</t>
  </si>
  <si>
    <t>1980225005</t>
  </si>
  <si>
    <t>426110004100</t>
  </si>
  <si>
    <t>Čerpadlo obehové ALPHA2 32-60 180, GRUNDFOS</t>
  </si>
  <si>
    <t>1562003557</t>
  </si>
  <si>
    <t>998732201</t>
  </si>
  <si>
    <t>Presun hmôt pre strojovne v objektoch výšky do 6 m</t>
  </si>
  <si>
    <t>1712297133</t>
  </si>
  <si>
    <t>733</t>
  </si>
  <si>
    <t>Ústredné kúrenie - rozvodné potrubie</t>
  </si>
  <si>
    <t>230120041</t>
  </si>
  <si>
    <t>Čistenie potrubia preplachovaním</t>
  </si>
  <si>
    <t>-693616305</t>
  </si>
  <si>
    <t>733110803</t>
  </si>
  <si>
    <t>Demontáž potrubia z oceľových rúrok závitových do DN 15,  -0,00100t</t>
  </si>
  <si>
    <t>1830355037</t>
  </si>
  <si>
    <t>733125003</t>
  </si>
  <si>
    <t>Potrubie z uhlíkovej ocele spájané lisovaním 15x1,2</t>
  </si>
  <si>
    <t>-1359019685</t>
  </si>
  <si>
    <t>733125006</t>
  </si>
  <si>
    <t>Potrubie z uhlíkovej ocele spájané lisovaním 18x1,2</t>
  </si>
  <si>
    <t>-423611873</t>
  </si>
  <si>
    <t>733125009</t>
  </si>
  <si>
    <t>Potrubie z uhlíkovej ocele spájané lisovaním 22x1,5</t>
  </si>
  <si>
    <t>-1436638467</t>
  </si>
  <si>
    <t>733125012</t>
  </si>
  <si>
    <t>Potrubie z uhlíkovej ocele spájané lisovaním 28x1,5</t>
  </si>
  <si>
    <t>1396228115</t>
  </si>
  <si>
    <t>733125015</t>
  </si>
  <si>
    <t>Potrubie z uhlíkovej ocele spájané lisovaním 35x1,5</t>
  </si>
  <si>
    <t>-1107286493</t>
  </si>
  <si>
    <t>34</t>
  </si>
  <si>
    <t>316170124000</t>
  </si>
  <si>
    <t>Oblúk d 15 mm</t>
  </si>
  <si>
    <t>-132315400</t>
  </si>
  <si>
    <t>316170124200</t>
  </si>
  <si>
    <t>Oblúk d 22 mm</t>
  </si>
  <si>
    <t>545970464</t>
  </si>
  <si>
    <t>316170124300</t>
  </si>
  <si>
    <t>Oblúk 28 mm</t>
  </si>
  <si>
    <t>2004761801</t>
  </si>
  <si>
    <t>316170123200</t>
  </si>
  <si>
    <t>Oblúk d 28 mm</t>
  </si>
  <si>
    <t>-411097736</t>
  </si>
  <si>
    <t>316170124400</t>
  </si>
  <si>
    <t>Oblúk d 35 mm</t>
  </si>
  <si>
    <t>-999527003</t>
  </si>
  <si>
    <t>316170123300</t>
  </si>
  <si>
    <t>653856369</t>
  </si>
  <si>
    <t>316170132800</t>
  </si>
  <si>
    <t>T-kus d 18x15x15 mm</t>
  </si>
  <si>
    <t>-1096157268</t>
  </si>
  <si>
    <t>316170132900</t>
  </si>
  <si>
    <t>T-kus d 18x15x18 mm</t>
  </si>
  <si>
    <t>-1388817602</t>
  </si>
  <si>
    <t>316170133500</t>
  </si>
  <si>
    <t>T-kus d 22x15x22 mm</t>
  </si>
  <si>
    <t>-562228350</t>
  </si>
  <si>
    <t>316170134100</t>
  </si>
  <si>
    <t>T-kus d 28x15x22 mm</t>
  </si>
  <si>
    <t>1290679173</t>
  </si>
  <si>
    <t>316170135500</t>
  </si>
  <si>
    <t>T-kus d 35x22x35 mm</t>
  </si>
  <si>
    <t>1439661738</t>
  </si>
  <si>
    <t>316170138900</t>
  </si>
  <si>
    <t>T-kus d 35 mm - 1/2" - d 35 mm</t>
  </si>
  <si>
    <t>-1734612338</t>
  </si>
  <si>
    <t>316170138600</t>
  </si>
  <si>
    <t>T-kus d 28 mm - 1/2" - d 28 mm</t>
  </si>
  <si>
    <t>2025955184</t>
  </si>
  <si>
    <t>316170142200</t>
  </si>
  <si>
    <t>Vsuvka redukovaná d 35/28 mm</t>
  </si>
  <si>
    <t>-930859184</t>
  </si>
  <si>
    <t>316170142000</t>
  </si>
  <si>
    <t>Vsuvka redukovaná d 28/22 mm</t>
  </si>
  <si>
    <t>1924586265</t>
  </si>
  <si>
    <t>316170146700</t>
  </si>
  <si>
    <t>Vsuvka prechodová d 35 mm - 1"</t>
  </si>
  <si>
    <t>2047176845</t>
  </si>
  <si>
    <t>316170146300</t>
  </si>
  <si>
    <t>Vsuvka prechodová d 28 mm - 1"</t>
  </si>
  <si>
    <t>1132077691</t>
  </si>
  <si>
    <t>316170149600</t>
  </si>
  <si>
    <t>Spojka d 15 mm</t>
  </si>
  <si>
    <t>262758934</t>
  </si>
  <si>
    <t>316170149700</t>
  </si>
  <si>
    <t>Spojka d 18 mm</t>
  </si>
  <si>
    <t>-443682155</t>
  </si>
  <si>
    <t>316170149800</t>
  </si>
  <si>
    <t>Spojka d 22 mm</t>
  </si>
  <si>
    <t>-2106635970</t>
  </si>
  <si>
    <t>316170149900</t>
  </si>
  <si>
    <t>Spojka d 28 mm</t>
  </si>
  <si>
    <t>598226628</t>
  </si>
  <si>
    <t>316170150000</t>
  </si>
  <si>
    <t>Spojka d 35 mm</t>
  </si>
  <si>
    <t>773580994</t>
  </si>
  <si>
    <t>316170156100</t>
  </si>
  <si>
    <t>Matica zverná d 15 mm</t>
  </si>
  <si>
    <t>1231739206</t>
  </si>
  <si>
    <t>733190107</t>
  </si>
  <si>
    <t>Tlaková skúška potrubia z oceľových rúrok závitových</t>
  </si>
  <si>
    <t>1922169798</t>
  </si>
  <si>
    <t>998733201</t>
  </si>
  <si>
    <t>Presun hmôt pre rozvody potrubia v objektoch výšky do 6 m</t>
  </si>
  <si>
    <t>12020848</t>
  </si>
  <si>
    <t>734</t>
  </si>
  <si>
    <t>Ústredné kúrenie - armatúry</t>
  </si>
  <si>
    <t>731249</t>
  </si>
  <si>
    <t>Regulácia Vailant s príslušenstvom</t>
  </si>
  <si>
    <t>1423004341</t>
  </si>
  <si>
    <t>734200821</t>
  </si>
  <si>
    <t>Demontáž armatúry závitovej s dvomi závitmi do G 1/2 -0,00045t</t>
  </si>
  <si>
    <t>14439541</t>
  </si>
  <si>
    <t>734222104</t>
  </si>
  <si>
    <t>Montáž regulačného kohúta guľového 3-cestného DN 25</t>
  </si>
  <si>
    <t>922224381</t>
  </si>
  <si>
    <t>009234</t>
  </si>
  <si>
    <t>Trojcestný ventil DN 25 s pohonom</t>
  </si>
  <si>
    <t>1749181123</t>
  </si>
  <si>
    <t>734223230</t>
  </si>
  <si>
    <t>Montáž termostatickej hlavice kvapalinovej PN 10 do 110°C so vstavaným snímačom</t>
  </si>
  <si>
    <t>2106172149</t>
  </si>
  <si>
    <t>1920031</t>
  </si>
  <si>
    <t xml:space="preserve">Termostatická hlavica </t>
  </si>
  <si>
    <t>-1024351493</t>
  </si>
  <si>
    <t>734223255</t>
  </si>
  <si>
    <t>Montáž armatúr pre spodné pripojenie vykurovacích telies priamych</t>
  </si>
  <si>
    <t>1241504054</t>
  </si>
  <si>
    <t>KITAVK500845</t>
  </si>
  <si>
    <t>Regulačná armatúra termostatická D15,priama</t>
  </si>
  <si>
    <t>179159553</t>
  </si>
  <si>
    <t>998734201</t>
  </si>
  <si>
    <t>Presun hmôt pre armatúry v objektoch výšky do 6 m</t>
  </si>
  <si>
    <t>-1496819207</t>
  </si>
  <si>
    <t>735</t>
  </si>
  <si>
    <t>Ústredné kúrenie - vykurovacie telesá</t>
  </si>
  <si>
    <t>735151821</t>
  </si>
  <si>
    <t>Demontáž radiátora panelového dvojradového stavebnej dľžky do 1500 mm,  -0,02493t</t>
  </si>
  <si>
    <t>440606767</t>
  </si>
  <si>
    <t>735154265</t>
  </si>
  <si>
    <t>Montáž vykurovacieho telesa panelového dvojradového kombinovaného výšky 600 mm/ dĺžky 1600 mm</t>
  </si>
  <si>
    <t>-374138217</t>
  </si>
  <si>
    <t>484530021300</t>
  </si>
  <si>
    <t>Teleso vykurovacie doskové dvojradové oceľové RADIK VK 22, vxlxhĺ 600x800x100 mm, pripojenie pravé spodné, závit G 1/2" vnútorný, KORADO</t>
  </si>
  <si>
    <t>-916400131</t>
  </si>
  <si>
    <t>484530021500</t>
  </si>
  <si>
    <t>Teleso vykurovacie doskové dvojradové oceľové RADIK VK 22, vxlxhĺ 600x1000x100 mm, pripojenie pravé spodné, závit G 1/2" vnútorný, KORADO</t>
  </si>
  <si>
    <t>-1964228379</t>
  </si>
  <si>
    <t>484530021700</t>
  </si>
  <si>
    <t>Teleso vykurovacie doskové dvojradové oceľové RADIK VK 22, vxlxhĺ 600x1200x100 mm, pripojenie pravé spodné, závit G 1/2" vnútorný, KORADO</t>
  </si>
  <si>
    <t>-1252448692</t>
  </si>
  <si>
    <t>484530021800</t>
  </si>
  <si>
    <t>Teleso vykurovacie doskové dvojradové oceľové RADIK VK 22, vxlxhĺ 600x1400x100 mm, pripojenie pravé spodné, závit G 1/2" vnútorný, KORADO</t>
  </si>
  <si>
    <t>-317777275</t>
  </si>
  <si>
    <t>484530021900</t>
  </si>
  <si>
    <t>Teleso vykurovacie doskové dvojradové oceľové RADIK VK 22, vxlxhĺ 600x1600x100 mm, pripojenie pravé spodné, závit G 1/2" vnútorný, KORADO</t>
  </si>
  <si>
    <t>1096899155</t>
  </si>
  <si>
    <t>735158120</t>
  </si>
  <si>
    <t>Vykurovacie telesá panelové, tlaková skúška telesa vodou U. S. Steel Košice dvojradového</t>
  </si>
  <si>
    <t>-150295797</t>
  </si>
  <si>
    <t>998735201</t>
  </si>
  <si>
    <t>Presun hmôt pre vykurovacie telesá v objektoch výšky do 6 m</t>
  </si>
  <si>
    <t>1369723636</t>
  </si>
  <si>
    <t>767995101</t>
  </si>
  <si>
    <t>Montáž + dodávka konzol, uchytenia potrubných rozvodov</t>
  </si>
  <si>
    <t>2011248659</t>
  </si>
  <si>
    <t>-1503359663</t>
  </si>
  <si>
    <t>Montáž lešeňovej podlahy s priečnikmi alebo pozdĺžnikmi výšky do 10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</si>
</sst>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2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167" fontId="18" fillId="0" borderId="23" xfId="0" applyNumberFormat="1" applyFont="1" applyBorder="1" applyAlignment="1" applyProtection="1">
      <alignment vertical="center"/>
      <protection locked="0"/>
    </xf>
    <xf numFmtId="4" fontId="18" fillId="0" borderId="23" xfId="0" applyNumberFormat="1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3" xfId="0" applyFont="1" applyBorder="1" applyAlignment="1" applyProtection="1">
      <alignment horizontal="center" vertical="center"/>
      <protection locked="0"/>
    </xf>
    <xf numFmtId="49" fontId="30" fillId="0" borderId="23" xfId="0" applyNumberFormat="1" applyFont="1" applyBorder="1" applyAlignment="1" applyProtection="1">
      <alignment horizontal="left" vertical="center" wrapText="1"/>
      <protection locked="0"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167" fontId="30" fillId="0" borderId="23" xfId="0" applyNumberFormat="1" applyFont="1" applyBorder="1" applyAlignment="1" applyProtection="1">
      <alignment vertical="center"/>
      <protection locked="0"/>
    </xf>
    <xf numFmtId="4" fontId="30" fillId="0" borderId="23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8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8" fillId="4" borderId="7" xfId="0" applyFont="1" applyFill="1" applyBorder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4" fontId="20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opLeftCell="A13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87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84" t="s">
        <v>12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6"/>
      <c r="BS5" s="13" t="s">
        <v>6</v>
      </c>
    </row>
    <row r="6" spans="1:74" ht="36.950000000000003" customHeight="1">
      <c r="B6" s="16"/>
      <c r="D6" s="21" t="s">
        <v>13</v>
      </c>
      <c r="K6" s="186" t="s">
        <v>14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 t="s">
        <v>20</v>
      </c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18</v>
      </c>
      <c r="AK11" s="22" t="s">
        <v>23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22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18</v>
      </c>
      <c r="AK14" s="22" t="s">
        <v>23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25</v>
      </c>
      <c r="AK16" s="22" t="s">
        <v>22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18</v>
      </c>
      <c r="AK17" s="22" t="s">
        <v>23</v>
      </c>
      <c r="AN17" s="20" t="s">
        <v>1</v>
      </c>
      <c r="AR17" s="16"/>
      <c r="BS17" s="13" t="s">
        <v>26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27</v>
      </c>
      <c r="AK19" s="22" t="s">
        <v>22</v>
      </c>
      <c r="AN19" s="20" t="s">
        <v>28</v>
      </c>
      <c r="AR19" s="16"/>
      <c r="BS19" s="13" t="s">
        <v>6</v>
      </c>
    </row>
    <row r="20" spans="2:71" ht="18.399999999999999" customHeight="1">
      <c r="B20" s="16"/>
      <c r="E20" s="20" t="s">
        <v>29</v>
      </c>
      <c r="AK20" s="22" t="s">
        <v>23</v>
      </c>
      <c r="AN20" s="20" t="s">
        <v>1</v>
      </c>
      <c r="AR20" s="16"/>
      <c r="BS20" s="13" t="s">
        <v>26</v>
      </c>
    </row>
    <row r="21" spans="2:71" ht="6.95" customHeight="1">
      <c r="B21" s="16"/>
      <c r="AR21" s="16"/>
    </row>
    <row r="22" spans="2:71" ht="12" customHeight="1">
      <c r="B22" s="16"/>
      <c r="D22" s="22" t="s">
        <v>30</v>
      </c>
      <c r="AR22" s="16"/>
    </row>
    <row r="23" spans="2:71" ht="16.5" customHeight="1">
      <c r="B23" s="16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ht="14.45" customHeight="1">
      <c r="B26" s="16"/>
      <c r="D26" s="25" t="s">
        <v>31</v>
      </c>
      <c r="AK26" s="190">
        <f>ROUND(AG94,2)</f>
        <v>105605.11</v>
      </c>
      <c r="AL26" s="185"/>
      <c r="AM26" s="185"/>
      <c r="AN26" s="185"/>
      <c r="AO26" s="185"/>
      <c r="AR26" s="16"/>
    </row>
    <row r="27" spans="2:71" ht="14.45" customHeight="1">
      <c r="B27" s="16"/>
      <c r="D27" s="25" t="s">
        <v>32</v>
      </c>
      <c r="AK27" s="190">
        <f>ROUND(AG100, 2)</f>
        <v>0</v>
      </c>
      <c r="AL27" s="190"/>
      <c r="AM27" s="190"/>
      <c r="AN27" s="190"/>
      <c r="AO27" s="190"/>
      <c r="AR27" s="16"/>
    </row>
    <row r="28" spans="2:71" s="1" customFormat="1" ht="6.95" customHeight="1">
      <c r="B28" s="26"/>
      <c r="AR28" s="26"/>
    </row>
    <row r="29" spans="2:71" s="1" customFormat="1" ht="25.9" customHeight="1">
      <c r="B29" s="26"/>
      <c r="D29" s="27" t="s">
        <v>33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191">
        <f>ROUND(AK26 + AK27, 2)</f>
        <v>105605.11</v>
      </c>
      <c r="AL29" s="192"/>
      <c r="AM29" s="192"/>
      <c r="AN29" s="192"/>
      <c r="AO29" s="192"/>
      <c r="AR29" s="26"/>
    </row>
    <row r="30" spans="2:71" s="1" customFormat="1" ht="6.95" customHeight="1">
      <c r="B30" s="26"/>
      <c r="AR30" s="26"/>
    </row>
    <row r="31" spans="2:71" s="1" customFormat="1" ht="12.75">
      <c r="B31" s="26"/>
      <c r="L31" s="182" t="s">
        <v>34</v>
      </c>
      <c r="M31" s="182"/>
      <c r="N31" s="182"/>
      <c r="O31" s="182"/>
      <c r="P31" s="182"/>
      <c r="W31" s="182" t="s">
        <v>35</v>
      </c>
      <c r="X31" s="182"/>
      <c r="Y31" s="182"/>
      <c r="Z31" s="182"/>
      <c r="AA31" s="182"/>
      <c r="AB31" s="182"/>
      <c r="AC31" s="182"/>
      <c r="AD31" s="182"/>
      <c r="AE31" s="182"/>
      <c r="AK31" s="182" t="s">
        <v>36</v>
      </c>
      <c r="AL31" s="182"/>
      <c r="AM31" s="182"/>
      <c r="AN31" s="182"/>
      <c r="AO31" s="182"/>
      <c r="AR31" s="26"/>
    </row>
    <row r="32" spans="2:71" s="2" customFormat="1" ht="14.45" customHeight="1">
      <c r="B32" s="30"/>
      <c r="D32" s="22" t="s">
        <v>37</v>
      </c>
      <c r="F32" s="22" t="s">
        <v>38</v>
      </c>
      <c r="L32" s="178">
        <v>0</v>
      </c>
      <c r="M32" s="177"/>
      <c r="N32" s="177"/>
      <c r="O32" s="177"/>
      <c r="P32" s="177"/>
      <c r="W32" s="176">
        <f>ROUND(AZ94 + SUM(CD100), 2)</f>
        <v>0</v>
      </c>
      <c r="X32" s="177"/>
      <c r="Y32" s="177"/>
      <c r="Z32" s="177"/>
      <c r="AA32" s="177"/>
      <c r="AB32" s="177"/>
      <c r="AC32" s="177"/>
      <c r="AD32" s="177"/>
      <c r="AE32" s="177"/>
      <c r="AK32" s="176">
        <f>ROUND(AV94 + SUM(BY100), 2)</f>
        <v>0</v>
      </c>
      <c r="AL32" s="177"/>
      <c r="AM32" s="177"/>
      <c r="AN32" s="177"/>
      <c r="AO32" s="177"/>
      <c r="AR32" s="30"/>
    </row>
    <row r="33" spans="2:44" s="2" customFormat="1" ht="14.45" customHeight="1">
      <c r="B33" s="30"/>
      <c r="F33" s="22" t="s">
        <v>39</v>
      </c>
      <c r="L33" s="178">
        <v>0</v>
      </c>
      <c r="M33" s="177"/>
      <c r="N33" s="177"/>
      <c r="O33" s="177"/>
      <c r="P33" s="177"/>
      <c r="W33" s="176">
        <f>ROUND(BA94 + SUM(CE100), 2)</f>
        <v>105605.11</v>
      </c>
      <c r="X33" s="177"/>
      <c r="Y33" s="177"/>
      <c r="Z33" s="177"/>
      <c r="AA33" s="177"/>
      <c r="AB33" s="177"/>
      <c r="AC33" s="177"/>
      <c r="AD33" s="177"/>
      <c r="AE33" s="177"/>
      <c r="AK33" s="176">
        <f>ROUND(AW94 + SUM(BZ100), 2)</f>
        <v>0</v>
      </c>
      <c r="AL33" s="177"/>
      <c r="AM33" s="177"/>
      <c r="AN33" s="177"/>
      <c r="AO33" s="177"/>
      <c r="AR33" s="30"/>
    </row>
    <row r="34" spans="2:44" s="2" customFormat="1" ht="14.45" hidden="1" customHeight="1">
      <c r="B34" s="30"/>
      <c r="F34" s="22" t="s">
        <v>40</v>
      </c>
      <c r="L34" s="178">
        <v>0</v>
      </c>
      <c r="M34" s="177"/>
      <c r="N34" s="177"/>
      <c r="O34" s="177"/>
      <c r="P34" s="177"/>
      <c r="W34" s="176">
        <f>ROUND(BB94 + SUM(CF100), 2)</f>
        <v>0</v>
      </c>
      <c r="X34" s="177"/>
      <c r="Y34" s="177"/>
      <c r="Z34" s="177"/>
      <c r="AA34" s="177"/>
      <c r="AB34" s="177"/>
      <c r="AC34" s="177"/>
      <c r="AD34" s="177"/>
      <c r="AE34" s="177"/>
      <c r="AK34" s="176">
        <v>0</v>
      </c>
      <c r="AL34" s="177"/>
      <c r="AM34" s="177"/>
      <c r="AN34" s="177"/>
      <c r="AO34" s="177"/>
      <c r="AR34" s="30"/>
    </row>
    <row r="35" spans="2:44" s="2" customFormat="1" ht="14.45" hidden="1" customHeight="1">
      <c r="B35" s="30"/>
      <c r="F35" s="22" t="s">
        <v>41</v>
      </c>
      <c r="L35" s="178">
        <v>0</v>
      </c>
      <c r="M35" s="177"/>
      <c r="N35" s="177"/>
      <c r="O35" s="177"/>
      <c r="P35" s="177"/>
      <c r="W35" s="176">
        <f>ROUND(BC94 + SUM(CG100), 2)</f>
        <v>0</v>
      </c>
      <c r="X35" s="177"/>
      <c r="Y35" s="177"/>
      <c r="Z35" s="177"/>
      <c r="AA35" s="177"/>
      <c r="AB35" s="177"/>
      <c r="AC35" s="177"/>
      <c r="AD35" s="177"/>
      <c r="AE35" s="177"/>
      <c r="AK35" s="176">
        <v>0</v>
      </c>
      <c r="AL35" s="177"/>
      <c r="AM35" s="177"/>
      <c r="AN35" s="177"/>
      <c r="AO35" s="177"/>
      <c r="AR35" s="30"/>
    </row>
    <row r="36" spans="2:44" s="2" customFormat="1" ht="14.45" hidden="1" customHeight="1">
      <c r="B36" s="30"/>
      <c r="F36" s="22" t="s">
        <v>42</v>
      </c>
      <c r="L36" s="178">
        <v>0</v>
      </c>
      <c r="M36" s="177"/>
      <c r="N36" s="177"/>
      <c r="O36" s="177"/>
      <c r="P36" s="177"/>
      <c r="W36" s="176">
        <f>ROUND(BD94 + SUM(CH100), 2)</f>
        <v>0</v>
      </c>
      <c r="X36" s="177"/>
      <c r="Y36" s="177"/>
      <c r="Z36" s="177"/>
      <c r="AA36" s="177"/>
      <c r="AB36" s="177"/>
      <c r="AC36" s="177"/>
      <c r="AD36" s="177"/>
      <c r="AE36" s="177"/>
      <c r="AK36" s="176">
        <v>0</v>
      </c>
      <c r="AL36" s="177"/>
      <c r="AM36" s="177"/>
      <c r="AN36" s="177"/>
      <c r="AO36" s="177"/>
      <c r="AR36" s="30"/>
    </row>
    <row r="37" spans="2:44" s="1" customFormat="1" ht="6.95" customHeight="1">
      <c r="B37" s="26"/>
      <c r="AR37" s="26"/>
    </row>
    <row r="38" spans="2:44" s="1" customFormat="1" ht="25.9" customHeight="1">
      <c r="B38" s="26"/>
      <c r="C38" s="31"/>
      <c r="D38" s="32" t="s">
        <v>43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 t="s">
        <v>44</v>
      </c>
      <c r="U38" s="33"/>
      <c r="V38" s="33"/>
      <c r="W38" s="33"/>
      <c r="X38" s="183" t="s">
        <v>45</v>
      </c>
      <c r="Y38" s="180"/>
      <c r="Z38" s="180"/>
      <c r="AA38" s="180"/>
      <c r="AB38" s="180"/>
      <c r="AC38" s="33"/>
      <c r="AD38" s="33"/>
      <c r="AE38" s="33"/>
      <c r="AF38" s="33"/>
      <c r="AG38" s="33"/>
      <c r="AH38" s="33"/>
      <c r="AI38" s="33"/>
      <c r="AJ38" s="33"/>
      <c r="AK38" s="179">
        <f>SUM(AK29:AK36)</f>
        <v>105605.11</v>
      </c>
      <c r="AL38" s="180"/>
      <c r="AM38" s="180"/>
      <c r="AN38" s="180"/>
      <c r="AO38" s="181"/>
      <c r="AP38" s="31"/>
      <c r="AQ38" s="31"/>
      <c r="AR38" s="26"/>
    </row>
    <row r="39" spans="2:44" s="1" customFormat="1" ht="6.95" customHeight="1">
      <c r="B39" s="26"/>
      <c r="AR39" s="26"/>
    </row>
    <row r="40" spans="2:44" s="1" customFormat="1" ht="14.45" customHeight="1">
      <c r="B40" s="26"/>
      <c r="AR40" s="2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6"/>
      <c r="D49" s="35" t="s">
        <v>46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47</v>
      </c>
      <c r="AI49" s="36"/>
      <c r="AJ49" s="36"/>
      <c r="AK49" s="36"/>
      <c r="AL49" s="36"/>
      <c r="AM49" s="36"/>
      <c r="AN49" s="36"/>
      <c r="AO49" s="36"/>
      <c r="AR49" s="26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6"/>
      <c r="D60" s="37" t="s">
        <v>48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7" t="s">
        <v>49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7" t="s">
        <v>48</v>
      </c>
      <c r="AI60" s="28"/>
      <c r="AJ60" s="28"/>
      <c r="AK60" s="28"/>
      <c r="AL60" s="28"/>
      <c r="AM60" s="37" t="s">
        <v>49</v>
      </c>
      <c r="AN60" s="28"/>
      <c r="AO60" s="28"/>
      <c r="AR60" s="26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6"/>
      <c r="D64" s="35" t="s">
        <v>50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 t="s">
        <v>51</v>
      </c>
      <c r="AI64" s="36"/>
      <c r="AJ64" s="36"/>
      <c r="AK64" s="36"/>
      <c r="AL64" s="36"/>
      <c r="AM64" s="36"/>
      <c r="AN64" s="36"/>
      <c r="AO64" s="36"/>
      <c r="AR64" s="26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6"/>
      <c r="D75" s="37" t="s">
        <v>48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7" t="s">
        <v>49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7" t="s">
        <v>48</v>
      </c>
      <c r="AI75" s="28"/>
      <c r="AJ75" s="28"/>
      <c r="AK75" s="28"/>
      <c r="AL75" s="28"/>
      <c r="AM75" s="37" t="s">
        <v>49</v>
      </c>
      <c r="AN75" s="28"/>
      <c r="AO75" s="28"/>
      <c r="AR75" s="26"/>
    </row>
    <row r="76" spans="2:44" s="1" customFormat="1">
      <c r="B76" s="26"/>
      <c r="AR76" s="26"/>
    </row>
    <row r="77" spans="2:44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6"/>
    </row>
    <row r="81" spans="1:91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6"/>
    </row>
    <row r="82" spans="1:91" s="1" customFormat="1" ht="24.95" customHeight="1">
      <c r="B82" s="26"/>
      <c r="C82" s="17" t="s">
        <v>52</v>
      </c>
      <c r="AR82" s="26"/>
    </row>
    <row r="83" spans="1:91" s="1" customFormat="1" ht="6.95" customHeight="1">
      <c r="B83" s="26"/>
      <c r="AR83" s="26"/>
    </row>
    <row r="84" spans="1:91" s="3" customFormat="1" ht="12" customHeight="1">
      <c r="B84" s="42"/>
      <c r="C84" s="22" t="s">
        <v>11</v>
      </c>
      <c r="L84" s="3" t="str">
        <f>K5</f>
        <v>2019_06</v>
      </c>
      <c r="AR84" s="42"/>
    </row>
    <row r="85" spans="1:91" s="4" customFormat="1" ht="36.950000000000003" customHeight="1">
      <c r="B85" s="43"/>
      <c r="C85" s="44" t="s">
        <v>13</v>
      </c>
      <c r="L85" s="172" t="str">
        <f>K6</f>
        <v>Kultúrny dom Diviaky nad Nitricou - Spoločenská sála</v>
      </c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R85" s="43"/>
    </row>
    <row r="86" spans="1:91" s="1" customFormat="1" ht="6.95" customHeight="1">
      <c r="B86" s="26"/>
      <c r="AR86" s="26"/>
    </row>
    <row r="87" spans="1:91" s="1" customFormat="1" ht="12" customHeight="1">
      <c r="B87" s="26"/>
      <c r="C87" s="22" t="s">
        <v>17</v>
      </c>
      <c r="L87" s="45" t="str">
        <f>IF(K8="","",K8)</f>
        <v xml:space="preserve"> </v>
      </c>
      <c r="AI87" s="22" t="s">
        <v>19</v>
      </c>
      <c r="AM87" s="174" t="str">
        <f>IF(AN8= "","",AN8)</f>
        <v>24. 4. 2019</v>
      </c>
      <c r="AN87" s="174"/>
      <c r="AR87" s="26"/>
    </row>
    <row r="88" spans="1:91" s="1" customFormat="1" ht="6.95" customHeight="1">
      <c r="B88" s="26"/>
      <c r="AR88" s="26"/>
    </row>
    <row r="89" spans="1:91" s="1" customFormat="1" ht="15.2" customHeight="1">
      <c r="B89" s="26"/>
      <c r="C89" s="22" t="s">
        <v>21</v>
      </c>
      <c r="L89" s="3" t="str">
        <f>IF(E11= "","",E11)</f>
        <v xml:space="preserve"> </v>
      </c>
      <c r="AI89" s="22" t="s">
        <v>25</v>
      </c>
      <c r="AM89" s="165" t="str">
        <f>IF(E17="","",E17)</f>
        <v xml:space="preserve"> </v>
      </c>
      <c r="AN89" s="166"/>
      <c r="AO89" s="166"/>
      <c r="AP89" s="166"/>
      <c r="AR89" s="26"/>
      <c r="AS89" s="161" t="s">
        <v>53</v>
      </c>
      <c r="AT89" s="162"/>
      <c r="AU89" s="47"/>
      <c r="AV89" s="47"/>
      <c r="AW89" s="47"/>
      <c r="AX89" s="47"/>
      <c r="AY89" s="47"/>
      <c r="AZ89" s="47"/>
      <c r="BA89" s="47"/>
      <c r="BB89" s="47"/>
      <c r="BC89" s="47"/>
      <c r="BD89" s="48"/>
    </row>
    <row r="90" spans="1:91" s="1" customFormat="1" ht="27.95" customHeight="1">
      <c r="B90" s="26"/>
      <c r="C90" s="22" t="s">
        <v>24</v>
      </c>
      <c r="L90" s="3" t="str">
        <f>IF(E14="","",E14)</f>
        <v xml:space="preserve"> </v>
      </c>
      <c r="AI90" s="22" t="s">
        <v>27</v>
      </c>
      <c r="AM90" s="165" t="str">
        <f>IF(E20="","",E20)</f>
        <v xml:space="preserve">LM-Holding, s.r.o., Urbárska ulica 946/4, 971 01 </v>
      </c>
      <c r="AN90" s="166"/>
      <c r="AO90" s="166"/>
      <c r="AP90" s="166"/>
      <c r="AR90" s="26"/>
      <c r="AS90" s="163"/>
      <c r="AT90" s="164"/>
      <c r="AU90" s="49"/>
      <c r="AV90" s="49"/>
      <c r="AW90" s="49"/>
      <c r="AX90" s="49"/>
      <c r="AY90" s="49"/>
      <c r="AZ90" s="49"/>
      <c r="BA90" s="49"/>
      <c r="BB90" s="49"/>
      <c r="BC90" s="49"/>
      <c r="BD90" s="50"/>
    </row>
    <row r="91" spans="1:91" s="1" customFormat="1" ht="10.9" customHeight="1">
      <c r="B91" s="26"/>
      <c r="AR91" s="26"/>
      <c r="AS91" s="163"/>
      <c r="AT91" s="164"/>
      <c r="AU91" s="49"/>
      <c r="AV91" s="49"/>
      <c r="AW91" s="49"/>
      <c r="AX91" s="49"/>
      <c r="AY91" s="49"/>
      <c r="AZ91" s="49"/>
      <c r="BA91" s="49"/>
      <c r="BB91" s="49"/>
      <c r="BC91" s="49"/>
      <c r="BD91" s="50"/>
    </row>
    <row r="92" spans="1:91" s="1" customFormat="1" ht="29.25" customHeight="1">
      <c r="B92" s="26"/>
      <c r="C92" s="171" t="s">
        <v>54</v>
      </c>
      <c r="D92" s="168"/>
      <c r="E92" s="168"/>
      <c r="F92" s="168"/>
      <c r="G92" s="168"/>
      <c r="H92" s="51"/>
      <c r="I92" s="167" t="s">
        <v>55</v>
      </c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75" t="s">
        <v>56</v>
      </c>
      <c r="AH92" s="168"/>
      <c r="AI92" s="168"/>
      <c r="AJ92" s="168"/>
      <c r="AK92" s="168"/>
      <c r="AL92" s="168"/>
      <c r="AM92" s="168"/>
      <c r="AN92" s="167" t="s">
        <v>57</v>
      </c>
      <c r="AO92" s="168"/>
      <c r="AP92" s="169"/>
      <c r="AQ92" s="52" t="s">
        <v>58</v>
      </c>
      <c r="AR92" s="26"/>
      <c r="AS92" s="53" t="s">
        <v>59</v>
      </c>
      <c r="AT92" s="54" t="s">
        <v>60</v>
      </c>
      <c r="AU92" s="54" t="s">
        <v>61</v>
      </c>
      <c r="AV92" s="54" t="s">
        <v>62</v>
      </c>
      <c r="AW92" s="54" t="s">
        <v>63</v>
      </c>
      <c r="AX92" s="54" t="s">
        <v>64</v>
      </c>
      <c r="AY92" s="54" t="s">
        <v>65</v>
      </c>
      <c r="AZ92" s="54" t="s">
        <v>66</v>
      </c>
      <c r="BA92" s="54" t="s">
        <v>67</v>
      </c>
      <c r="BB92" s="54" t="s">
        <v>68</v>
      </c>
      <c r="BC92" s="54" t="s">
        <v>69</v>
      </c>
      <c r="BD92" s="55" t="s">
        <v>70</v>
      </c>
    </row>
    <row r="93" spans="1:91" s="1" customFormat="1" ht="10.9" customHeight="1">
      <c r="B93" s="26"/>
      <c r="AR93" s="26"/>
      <c r="AS93" s="56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8"/>
    </row>
    <row r="94" spans="1:91" s="5" customFormat="1" ht="32.450000000000003" customHeight="1">
      <c r="B94" s="57"/>
      <c r="C94" s="58" t="s">
        <v>71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159">
        <f>ROUND(SUM(AG95:AG98),2)</f>
        <v>105605.11</v>
      </c>
      <c r="AH94" s="159"/>
      <c r="AI94" s="159"/>
      <c r="AJ94" s="159"/>
      <c r="AK94" s="159"/>
      <c r="AL94" s="159"/>
      <c r="AM94" s="159"/>
      <c r="AN94" s="160">
        <f>SUM(AG94,AT94)</f>
        <v>105605.11</v>
      </c>
      <c r="AO94" s="160"/>
      <c r="AP94" s="160"/>
      <c r="AQ94" s="61" t="s">
        <v>1</v>
      </c>
      <c r="AR94" s="57"/>
      <c r="AS94" s="62">
        <f>ROUND(SUM(AS95:AS98),2)</f>
        <v>0</v>
      </c>
      <c r="AT94" s="63">
        <f>ROUND(SUM(AV94:AW94),2)</f>
        <v>0</v>
      </c>
      <c r="AU94" s="64">
        <f>ROUND(SUM(AU95:AU98),5)</f>
        <v>1383.1311000000001</v>
      </c>
      <c r="AV94" s="63">
        <f>ROUND(AZ94*L32,2)</f>
        <v>0</v>
      </c>
      <c r="AW94" s="63">
        <f>ROUND(BA94*L33,2)</f>
        <v>0</v>
      </c>
      <c r="AX94" s="63">
        <f>ROUND(BB94*L32,2)</f>
        <v>0</v>
      </c>
      <c r="AY94" s="63">
        <f>ROUND(BC94*L33,2)</f>
        <v>0</v>
      </c>
      <c r="AZ94" s="63">
        <f>ROUND(SUM(AZ95:AZ98),2)</f>
        <v>0</v>
      </c>
      <c r="BA94" s="63">
        <f>ROUND(SUM(BA95:BA98),2)</f>
        <v>105605.11</v>
      </c>
      <c r="BB94" s="63">
        <f>ROUND(SUM(BB95:BB98),2)</f>
        <v>0</v>
      </c>
      <c r="BC94" s="63">
        <f>ROUND(SUM(BC95:BC98),2)</f>
        <v>0</v>
      </c>
      <c r="BD94" s="65">
        <f>ROUND(SUM(BD95:BD98),2)</f>
        <v>0</v>
      </c>
      <c r="BS94" s="66" t="s">
        <v>72</v>
      </c>
      <c r="BT94" s="66" t="s">
        <v>7</v>
      </c>
      <c r="BU94" s="67" t="s">
        <v>73</v>
      </c>
      <c r="BV94" s="66" t="s">
        <v>74</v>
      </c>
      <c r="BW94" s="66" t="s">
        <v>4</v>
      </c>
      <c r="BX94" s="66" t="s">
        <v>75</v>
      </c>
      <c r="CL94" s="66" t="s">
        <v>1</v>
      </c>
    </row>
    <row r="95" spans="1:91" s="6" customFormat="1" ht="27" customHeight="1">
      <c r="A95" s="68" t="s">
        <v>76</v>
      </c>
      <c r="B95" s="69"/>
      <c r="C95" s="70"/>
      <c r="D95" s="170" t="s">
        <v>77</v>
      </c>
      <c r="E95" s="170"/>
      <c r="F95" s="170"/>
      <c r="G95" s="170"/>
      <c r="H95" s="170"/>
      <c r="I95" s="71"/>
      <c r="J95" s="170" t="s">
        <v>78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57">
        <f>'01 - Rekonštrukcia spoloč...'!J30</f>
        <v>64687.66</v>
      </c>
      <c r="AH95" s="158"/>
      <c r="AI95" s="158"/>
      <c r="AJ95" s="158"/>
      <c r="AK95" s="158"/>
      <c r="AL95" s="158"/>
      <c r="AM95" s="158"/>
      <c r="AN95" s="157">
        <f>SUM(AG95,AT95)</f>
        <v>64687.66</v>
      </c>
      <c r="AO95" s="158"/>
      <c r="AP95" s="158"/>
      <c r="AQ95" s="72" t="s">
        <v>79</v>
      </c>
      <c r="AR95" s="69"/>
      <c r="AS95" s="73">
        <v>0</v>
      </c>
      <c r="AT95" s="74">
        <f>ROUND(SUM(AV95:AW95),2)</f>
        <v>0</v>
      </c>
      <c r="AU95" s="75">
        <f>'01 - Rekonštrukcia spoloč...'!P132</f>
        <v>988.51418035999995</v>
      </c>
      <c r="AV95" s="74">
        <f>'01 - Rekonštrukcia spoloč...'!J33</f>
        <v>0</v>
      </c>
      <c r="AW95" s="74">
        <f>'01 - Rekonštrukcia spoloč...'!J34</f>
        <v>0</v>
      </c>
      <c r="AX95" s="74">
        <f>'01 - Rekonštrukcia spoloč...'!J35</f>
        <v>0</v>
      </c>
      <c r="AY95" s="74">
        <f>'01 - Rekonštrukcia spoloč...'!J36</f>
        <v>0</v>
      </c>
      <c r="AZ95" s="74">
        <f>'01 - Rekonštrukcia spoloč...'!F33</f>
        <v>0</v>
      </c>
      <c r="BA95" s="74">
        <f>'01 - Rekonštrukcia spoloč...'!F34</f>
        <v>64687.66</v>
      </c>
      <c r="BB95" s="74">
        <f>'01 - Rekonštrukcia spoloč...'!F35</f>
        <v>0</v>
      </c>
      <c r="BC95" s="74">
        <f>'01 - Rekonštrukcia spoloč...'!F36</f>
        <v>0</v>
      </c>
      <c r="BD95" s="76">
        <f>'01 - Rekonštrukcia spoloč...'!F37</f>
        <v>0</v>
      </c>
      <c r="BT95" s="77" t="s">
        <v>80</v>
      </c>
      <c r="BV95" s="77" t="s">
        <v>74</v>
      </c>
      <c r="BW95" s="77" t="s">
        <v>81</v>
      </c>
      <c r="BX95" s="77" t="s">
        <v>4</v>
      </c>
      <c r="CL95" s="77" t="s">
        <v>1</v>
      </c>
      <c r="CM95" s="77" t="s">
        <v>7</v>
      </c>
    </row>
    <row r="96" spans="1:91" s="6" customFormat="1" ht="16.5" customHeight="1">
      <c r="A96" s="68" t="s">
        <v>76</v>
      </c>
      <c r="B96" s="69"/>
      <c r="C96" s="70"/>
      <c r="D96" s="170" t="s">
        <v>82</v>
      </c>
      <c r="E96" s="170"/>
      <c r="F96" s="170"/>
      <c r="G96" s="170"/>
      <c r="H96" s="170"/>
      <c r="I96" s="71"/>
      <c r="J96" s="170" t="s">
        <v>83</v>
      </c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57">
        <f>'02 - Parkety, Žalúzie'!J30</f>
        <v>21087.52</v>
      </c>
      <c r="AH96" s="158"/>
      <c r="AI96" s="158"/>
      <c r="AJ96" s="158"/>
      <c r="AK96" s="158"/>
      <c r="AL96" s="158"/>
      <c r="AM96" s="158"/>
      <c r="AN96" s="157">
        <f>SUM(AG96,AT96)</f>
        <v>21087.52</v>
      </c>
      <c r="AO96" s="158"/>
      <c r="AP96" s="158"/>
      <c r="AQ96" s="72" t="s">
        <v>79</v>
      </c>
      <c r="AR96" s="69"/>
      <c r="AS96" s="73">
        <v>0</v>
      </c>
      <c r="AT96" s="74">
        <f>ROUND(SUM(AV96:AW96),2)</f>
        <v>0</v>
      </c>
      <c r="AU96" s="75">
        <f>'02 - Parkety, Žalúzie'!P119</f>
        <v>184.06587299999998</v>
      </c>
      <c r="AV96" s="74">
        <f>'02 - Parkety, Žalúzie'!J33</f>
        <v>0</v>
      </c>
      <c r="AW96" s="74">
        <f>'02 - Parkety, Žalúzie'!J34</f>
        <v>0</v>
      </c>
      <c r="AX96" s="74">
        <f>'02 - Parkety, Žalúzie'!J35</f>
        <v>0</v>
      </c>
      <c r="AY96" s="74">
        <f>'02 - Parkety, Žalúzie'!J36</f>
        <v>0</v>
      </c>
      <c r="AZ96" s="74">
        <f>'02 - Parkety, Žalúzie'!F33</f>
        <v>0</v>
      </c>
      <c r="BA96" s="74">
        <f>'02 - Parkety, Žalúzie'!F34</f>
        <v>21087.52</v>
      </c>
      <c r="BB96" s="74">
        <f>'02 - Parkety, Žalúzie'!F35</f>
        <v>0</v>
      </c>
      <c r="BC96" s="74">
        <f>'02 - Parkety, Žalúzie'!F36</f>
        <v>0</v>
      </c>
      <c r="BD96" s="76">
        <f>'02 - Parkety, Žalúzie'!F37</f>
        <v>0</v>
      </c>
      <c r="BT96" s="77" t="s">
        <v>80</v>
      </c>
      <c r="BV96" s="77" t="s">
        <v>74</v>
      </c>
      <c r="BW96" s="77" t="s">
        <v>84</v>
      </c>
      <c r="BX96" s="77" t="s">
        <v>4</v>
      </c>
      <c r="CL96" s="77" t="s">
        <v>1</v>
      </c>
      <c r="CM96" s="77" t="s">
        <v>7</v>
      </c>
    </row>
    <row r="97" spans="1:91" s="6" customFormat="1" ht="16.5" customHeight="1">
      <c r="A97" s="68" t="s">
        <v>76</v>
      </c>
      <c r="B97" s="69"/>
      <c r="C97" s="70"/>
      <c r="D97" s="170" t="s">
        <v>85</v>
      </c>
      <c r="E97" s="170"/>
      <c r="F97" s="170"/>
      <c r="G97" s="170"/>
      <c r="H97" s="170"/>
      <c r="I97" s="71"/>
      <c r="J97" s="170" t="s">
        <v>86</v>
      </c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57">
        <f>'03 - Kazetový strop'!J30</f>
        <v>9784.8700000000008</v>
      </c>
      <c r="AH97" s="158"/>
      <c r="AI97" s="158"/>
      <c r="AJ97" s="158"/>
      <c r="AK97" s="158"/>
      <c r="AL97" s="158"/>
      <c r="AM97" s="158"/>
      <c r="AN97" s="157">
        <f>SUM(AG97,AT97)</f>
        <v>9784.8700000000008</v>
      </c>
      <c r="AO97" s="158"/>
      <c r="AP97" s="158"/>
      <c r="AQ97" s="72" t="s">
        <v>79</v>
      </c>
      <c r="AR97" s="69"/>
      <c r="AS97" s="73">
        <v>0</v>
      </c>
      <c r="AT97" s="74">
        <f>ROUND(SUM(AV97:AW97),2)</f>
        <v>0</v>
      </c>
      <c r="AU97" s="75">
        <f>'03 - Kazetový strop'!P119</f>
        <v>134.23341000000002</v>
      </c>
      <c r="AV97" s="74">
        <f>'03 - Kazetový strop'!J33</f>
        <v>0</v>
      </c>
      <c r="AW97" s="74">
        <f>'03 - Kazetový strop'!J34</f>
        <v>0</v>
      </c>
      <c r="AX97" s="74">
        <f>'03 - Kazetový strop'!J35</f>
        <v>0</v>
      </c>
      <c r="AY97" s="74">
        <f>'03 - Kazetový strop'!J36</f>
        <v>0</v>
      </c>
      <c r="AZ97" s="74">
        <f>'03 - Kazetový strop'!F33</f>
        <v>0</v>
      </c>
      <c r="BA97" s="74">
        <f>'03 - Kazetový strop'!F34</f>
        <v>9784.8700000000008</v>
      </c>
      <c r="BB97" s="74">
        <f>'03 - Kazetový strop'!F35</f>
        <v>0</v>
      </c>
      <c r="BC97" s="74">
        <f>'03 - Kazetový strop'!F36</f>
        <v>0</v>
      </c>
      <c r="BD97" s="76">
        <f>'03 - Kazetový strop'!F37</f>
        <v>0</v>
      </c>
      <c r="BT97" s="77" t="s">
        <v>80</v>
      </c>
      <c r="BV97" s="77" t="s">
        <v>74</v>
      </c>
      <c r="BW97" s="77" t="s">
        <v>87</v>
      </c>
      <c r="BX97" s="77" t="s">
        <v>4</v>
      </c>
      <c r="CL97" s="77" t="s">
        <v>1</v>
      </c>
      <c r="CM97" s="77" t="s">
        <v>7</v>
      </c>
    </row>
    <row r="98" spans="1:91" s="6" customFormat="1" ht="16.5" customHeight="1">
      <c r="A98" s="68" t="s">
        <v>76</v>
      </c>
      <c r="B98" s="69"/>
      <c r="C98" s="70"/>
      <c r="D98" s="170" t="s">
        <v>88</v>
      </c>
      <c r="E98" s="170"/>
      <c r="F98" s="170"/>
      <c r="G98" s="170"/>
      <c r="H98" s="170"/>
      <c r="I98" s="71"/>
      <c r="J98" s="170" t="s">
        <v>89</v>
      </c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57">
        <f>'04 - Vykurovanie'!J30</f>
        <v>10045.06</v>
      </c>
      <c r="AH98" s="158"/>
      <c r="AI98" s="158"/>
      <c r="AJ98" s="158"/>
      <c r="AK98" s="158"/>
      <c r="AL98" s="158"/>
      <c r="AM98" s="158"/>
      <c r="AN98" s="157">
        <f>SUM(AG98,AT98)</f>
        <v>10045.06</v>
      </c>
      <c r="AO98" s="158"/>
      <c r="AP98" s="158"/>
      <c r="AQ98" s="72" t="s">
        <v>79</v>
      </c>
      <c r="AR98" s="69"/>
      <c r="AS98" s="78">
        <v>0</v>
      </c>
      <c r="AT98" s="79">
        <f>ROUND(SUM(AV98:AW98),2)</f>
        <v>0</v>
      </c>
      <c r="AU98" s="80">
        <f>'04 - Vykurovanie'!P125</f>
        <v>76.317635999999993</v>
      </c>
      <c r="AV98" s="79">
        <f>'04 - Vykurovanie'!J33</f>
        <v>0</v>
      </c>
      <c r="AW98" s="79">
        <f>'04 - Vykurovanie'!J34</f>
        <v>0</v>
      </c>
      <c r="AX98" s="79">
        <f>'04 - Vykurovanie'!J35</f>
        <v>0</v>
      </c>
      <c r="AY98" s="79">
        <f>'04 - Vykurovanie'!J36</f>
        <v>0</v>
      </c>
      <c r="AZ98" s="79">
        <f>'04 - Vykurovanie'!F33</f>
        <v>0</v>
      </c>
      <c r="BA98" s="79">
        <f>'04 - Vykurovanie'!F34</f>
        <v>10045.06</v>
      </c>
      <c r="BB98" s="79">
        <f>'04 - Vykurovanie'!F35</f>
        <v>0</v>
      </c>
      <c r="BC98" s="79">
        <f>'04 - Vykurovanie'!F36</f>
        <v>0</v>
      </c>
      <c r="BD98" s="81">
        <f>'04 - Vykurovanie'!F37</f>
        <v>0</v>
      </c>
      <c r="BT98" s="77" t="s">
        <v>80</v>
      </c>
      <c r="BV98" s="77" t="s">
        <v>74</v>
      </c>
      <c r="BW98" s="77" t="s">
        <v>90</v>
      </c>
      <c r="BX98" s="77" t="s">
        <v>4</v>
      </c>
      <c r="CL98" s="77" t="s">
        <v>1</v>
      </c>
      <c r="CM98" s="77" t="s">
        <v>7</v>
      </c>
    </row>
    <row r="99" spans="1:91">
      <c r="B99" s="16"/>
      <c r="AR99" s="16"/>
    </row>
    <row r="100" spans="1:91" s="1" customFormat="1" ht="30" customHeight="1">
      <c r="B100" s="26"/>
      <c r="C100" s="58" t="s">
        <v>91</v>
      </c>
      <c r="AG100" s="160">
        <v>0</v>
      </c>
      <c r="AH100" s="160"/>
      <c r="AI100" s="160"/>
      <c r="AJ100" s="160"/>
      <c r="AK100" s="160"/>
      <c r="AL100" s="160"/>
      <c r="AM100" s="160"/>
      <c r="AN100" s="160">
        <v>0</v>
      </c>
      <c r="AO100" s="160"/>
      <c r="AP100" s="160"/>
      <c r="AQ100" s="82"/>
      <c r="AR100" s="26"/>
      <c r="AS100" s="53" t="s">
        <v>92</v>
      </c>
      <c r="AT100" s="54" t="s">
        <v>93</v>
      </c>
      <c r="AU100" s="54" t="s">
        <v>37</v>
      </c>
      <c r="AV100" s="55" t="s">
        <v>60</v>
      </c>
    </row>
    <row r="101" spans="1:91" s="1" customFormat="1" ht="10.9" customHeight="1">
      <c r="B101" s="26"/>
      <c r="AR101" s="26"/>
    </row>
    <row r="102" spans="1:91" s="1" customFormat="1" ht="30" customHeight="1">
      <c r="B102" s="26"/>
      <c r="C102" s="83" t="s">
        <v>94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188">
        <f>ROUND(AG94 + AG100, 2)</f>
        <v>105605.11</v>
      </c>
      <c r="AH102" s="188"/>
      <c r="AI102" s="188"/>
      <c r="AJ102" s="188"/>
      <c r="AK102" s="188"/>
      <c r="AL102" s="188"/>
      <c r="AM102" s="188"/>
      <c r="AN102" s="188">
        <f>ROUND(AN94 + AN100, 2)</f>
        <v>105605.11</v>
      </c>
      <c r="AO102" s="188"/>
      <c r="AP102" s="188"/>
      <c r="AQ102" s="84"/>
      <c r="AR102" s="26"/>
    </row>
    <row r="103" spans="1:91" s="1" customFormat="1" ht="6.95" customHeight="1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26"/>
    </row>
  </sheetData>
  <mergeCells count="58">
    <mergeCell ref="K5:AO5"/>
    <mergeCell ref="K6:AO6"/>
    <mergeCell ref="AR2:BE2"/>
    <mergeCell ref="AG102:AM102"/>
    <mergeCell ref="AG100:AM100"/>
    <mergeCell ref="AN100:AP100"/>
    <mergeCell ref="AN102:AP102"/>
    <mergeCell ref="E23:AN23"/>
    <mergeCell ref="L36:P36"/>
    <mergeCell ref="AK26:AO26"/>
    <mergeCell ref="AK36:AO36"/>
    <mergeCell ref="AK27:AO27"/>
    <mergeCell ref="AK29:AO29"/>
    <mergeCell ref="L31:P31"/>
    <mergeCell ref="W31:AE31"/>
    <mergeCell ref="W35:AE35"/>
    <mergeCell ref="AK31:AO31"/>
    <mergeCell ref="AK32:AO32"/>
    <mergeCell ref="L32:P32"/>
    <mergeCell ref="AK33:AO33"/>
    <mergeCell ref="L33:P33"/>
    <mergeCell ref="W32:AE32"/>
    <mergeCell ref="W33:AE33"/>
    <mergeCell ref="AK34:AO34"/>
    <mergeCell ref="L34:P34"/>
    <mergeCell ref="AK35:AO35"/>
    <mergeCell ref="L35:P35"/>
    <mergeCell ref="AK38:AO38"/>
    <mergeCell ref="X38:AB38"/>
    <mergeCell ref="W34:AE34"/>
    <mergeCell ref="W36:AE36"/>
    <mergeCell ref="J95:AF95"/>
    <mergeCell ref="C92:G92"/>
    <mergeCell ref="L85:AO85"/>
    <mergeCell ref="AM87:AN87"/>
    <mergeCell ref="I92:AF92"/>
    <mergeCell ref="AG92:AM92"/>
    <mergeCell ref="D95:H95"/>
    <mergeCell ref="AM89:AP89"/>
    <mergeCell ref="D96:H96"/>
    <mergeCell ref="J96:AF96"/>
    <mergeCell ref="D97:H97"/>
    <mergeCell ref="J97:AF97"/>
    <mergeCell ref="D98:H98"/>
    <mergeCell ref="J98:AF98"/>
    <mergeCell ref="AS89:AT91"/>
    <mergeCell ref="AN96:AP96"/>
    <mergeCell ref="AM90:AP90"/>
    <mergeCell ref="AN92:AP92"/>
    <mergeCell ref="AN95:AP95"/>
    <mergeCell ref="AG95:AM95"/>
    <mergeCell ref="AG96:AM96"/>
    <mergeCell ref="AN97:AP97"/>
    <mergeCell ref="AG97:AM97"/>
    <mergeCell ref="AN98:AP98"/>
    <mergeCell ref="AG98:AM98"/>
    <mergeCell ref="AG94:AM94"/>
    <mergeCell ref="AN94:AP94"/>
  </mergeCells>
  <hyperlinks>
    <hyperlink ref="A95" location="'01 - Rekonštrukcia spoloč...'!C2" display="/"/>
    <hyperlink ref="A96" location="'02 - Parkety, Žalúzie'!C2" display="/"/>
    <hyperlink ref="A97" location="'03 - Kazetový strop'!C2" display="/"/>
    <hyperlink ref="A98" location="'04 - Vykurovan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8"/>
  <sheetViews>
    <sheetView showGridLines="0" topLeftCell="A236" workbookViewId="0">
      <selection activeCell="J15" sqref="J1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50000000000003" customHeight="1">
      <c r="L2" s="187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81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</v>
      </c>
    </row>
    <row r="4" spans="1:46" ht="24.95" customHeight="1">
      <c r="B4" s="16"/>
      <c r="D4" s="17" t="s">
        <v>95</v>
      </c>
      <c r="L4" s="16"/>
      <c r="M4" s="86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194" t="str">
        <f>'Rekapitulácia stavby'!K6</f>
        <v>Kultúrny dom Diviaky nad Nitricou - Spoločenská sála</v>
      </c>
      <c r="F7" s="195"/>
      <c r="G7" s="195"/>
      <c r="H7" s="195"/>
      <c r="L7" s="16"/>
    </row>
    <row r="8" spans="1:46" s="1" customFormat="1" ht="12" customHeight="1">
      <c r="B8" s="26"/>
      <c r="D8" s="22" t="s">
        <v>96</v>
      </c>
      <c r="L8" s="26"/>
    </row>
    <row r="9" spans="1:46" s="1" customFormat="1" ht="36.950000000000003" customHeight="1">
      <c r="B9" s="26"/>
      <c r="E9" s="172" t="s">
        <v>97</v>
      </c>
      <c r="F9" s="193"/>
      <c r="G9" s="193"/>
      <c r="H9" s="193"/>
      <c r="L9" s="26"/>
    </row>
    <row r="10" spans="1:46" s="1" customFormat="1">
      <c r="B10" s="26"/>
      <c r="L10" s="26"/>
    </row>
    <row r="11" spans="1:46" s="1" customFormat="1" ht="12" customHeight="1">
      <c r="B11" s="26"/>
      <c r="D11" s="22" t="s">
        <v>15</v>
      </c>
      <c r="F11" s="20" t="s">
        <v>1</v>
      </c>
      <c r="I11" s="22" t="s">
        <v>16</v>
      </c>
      <c r="J11" s="20" t="s">
        <v>1</v>
      </c>
      <c r="L11" s="26"/>
    </row>
    <row r="12" spans="1:46" s="1" customFormat="1" ht="12" customHeight="1">
      <c r="B12" s="26"/>
      <c r="D12" s="22" t="s">
        <v>17</v>
      </c>
      <c r="F12" s="20" t="s">
        <v>18</v>
      </c>
      <c r="I12" s="22" t="s">
        <v>19</v>
      </c>
      <c r="J12" s="46">
        <v>43673</v>
      </c>
      <c r="L12" s="26"/>
    </row>
    <row r="13" spans="1:46" s="1" customFormat="1" ht="10.9" customHeight="1">
      <c r="B13" s="26"/>
      <c r="L13" s="26"/>
    </row>
    <row r="14" spans="1:46" s="1" customFormat="1" ht="12" customHeight="1">
      <c r="B14" s="26"/>
      <c r="D14" s="22" t="s">
        <v>21</v>
      </c>
      <c r="I14" s="22" t="s">
        <v>22</v>
      </c>
      <c r="J14" s="20" t="str">
        <f>IF('Rekapitulácia stavby'!AN10="","",'Rekapitulácia stavby'!AN10)</f>
        <v/>
      </c>
      <c r="L14" s="26"/>
    </row>
    <row r="15" spans="1:46" s="1" customFormat="1" ht="18" customHeight="1">
      <c r="B15" s="26"/>
      <c r="E15" s="20" t="str">
        <f>IF('Rekapitulácia stavby'!E11="","",'Rekapitulácia stavby'!E11)</f>
        <v xml:space="preserve"> </v>
      </c>
      <c r="I15" s="22" t="s">
        <v>23</v>
      </c>
      <c r="J15" s="20" t="str">
        <f>IF('Rekapitulácia stavby'!AN11="","",'Rekapitulácia stavby'!AN11)</f>
        <v/>
      </c>
      <c r="L15" s="26"/>
    </row>
    <row r="16" spans="1:46" s="1" customFormat="1" ht="6.95" customHeight="1">
      <c r="B16" s="26"/>
      <c r="L16" s="26"/>
    </row>
    <row r="17" spans="2:12" s="1" customFormat="1" ht="12" customHeight="1">
      <c r="B17" s="26"/>
      <c r="D17" s="22" t="s">
        <v>24</v>
      </c>
      <c r="I17" s="22" t="s">
        <v>22</v>
      </c>
      <c r="J17" s="20" t="str">
        <f>'Rekapitulácia stavby'!AN13</f>
        <v/>
      </c>
      <c r="L17" s="26"/>
    </row>
    <row r="18" spans="2:12" s="1" customFormat="1" ht="18" customHeight="1">
      <c r="B18" s="26"/>
      <c r="E18" s="184" t="str">
        <f>'Rekapitulácia stavby'!E14</f>
        <v xml:space="preserve"> </v>
      </c>
      <c r="F18" s="184"/>
      <c r="G18" s="184"/>
      <c r="H18" s="184"/>
      <c r="I18" s="22" t="s">
        <v>23</v>
      </c>
      <c r="J18" s="20" t="str">
        <f>'Rekapitulácia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2" t="s">
        <v>25</v>
      </c>
      <c r="I20" s="22" t="s">
        <v>22</v>
      </c>
      <c r="J20" s="20" t="str">
        <f>IF('Rekapitulácia stavby'!AN16="","",'Rekapitulácia stavby'!AN16)</f>
        <v/>
      </c>
      <c r="L20" s="26"/>
    </row>
    <row r="21" spans="2:12" s="1" customFormat="1" ht="18" customHeight="1">
      <c r="B21" s="26"/>
      <c r="E21" s="20" t="str">
        <f>IF('Rekapitulácia stavby'!E17="","",'Rekapitulácia stavby'!E17)</f>
        <v xml:space="preserve"> </v>
      </c>
      <c r="I21" s="22" t="s">
        <v>23</v>
      </c>
      <c r="J21" s="20" t="str">
        <f>IF('Rekapitulácia stavby'!AN17="","",'Rekapitulácia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2" t="s">
        <v>27</v>
      </c>
      <c r="I23" s="22" t="s">
        <v>22</v>
      </c>
      <c r="J23" s="20" t="str">
        <f>IF('Rekapitulácia stavby'!AN19="","",'Rekapitulácia stavby'!AN19)</f>
        <v>51422174</v>
      </c>
      <c r="L23" s="26"/>
    </row>
    <row r="24" spans="2:12" s="1" customFormat="1" ht="18" customHeight="1">
      <c r="B24" s="26"/>
      <c r="E24" s="20" t="str">
        <f>IF('Rekapitulácia stavby'!E20="","",'Rekapitulácia stavby'!E20)</f>
        <v xml:space="preserve">LM-Holding, s.r.o., Urbárska ulica 946/4, 971 01 </v>
      </c>
      <c r="I24" s="22" t="s">
        <v>23</v>
      </c>
      <c r="J24" s="20" t="str">
        <f>IF('Rekapitulácia stavby'!AN20="","",'Rekapitulácia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2" t="s">
        <v>30</v>
      </c>
      <c r="L26" s="26"/>
    </row>
    <row r="27" spans="2:12" s="7" customFormat="1" ht="16.5" customHeight="1">
      <c r="B27" s="87"/>
      <c r="E27" s="189" t="s">
        <v>1</v>
      </c>
      <c r="F27" s="189"/>
      <c r="G27" s="189"/>
      <c r="H27" s="189"/>
      <c r="L27" s="87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7"/>
      <c r="E29" s="47"/>
      <c r="F29" s="47"/>
      <c r="G29" s="47"/>
      <c r="H29" s="47"/>
      <c r="I29" s="47"/>
      <c r="J29" s="47"/>
      <c r="K29" s="47"/>
      <c r="L29" s="26"/>
    </row>
    <row r="30" spans="2:12" s="1" customFormat="1" ht="25.35" customHeight="1">
      <c r="B30" s="26"/>
      <c r="D30" s="88" t="s">
        <v>33</v>
      </c>
      <c r="J30" s="60">
        <f>ROUND(J132, 2)</f>
        <v>64687.66</v>
      </c>
      <c r="L30" s="26"/>
    </row>
    <row r="31" spans="2:12" s="1" customFormat="1" ht="6.95" customHeight="1">
      <c r="B31" s="26"/>
      <c r="D31" s="47"/>
      <c r="E31" s="47"/>
      <c r="F31" s="47"/>
      <c r="G31" s="47"/>
      <c r="H31" s="47"/>
      <c r="I31" s="47"/>
      <c r="J31" s="47"/>
      <c r="K31" s="47"/>
      <c r="L31" s="26"/>
    </row>
    <row r="32" spans="2:12" s="1" customFormat="1" ht="14.45" customHeight="1">
      <c r="B32" s="26"/>
      <c r="F32" s="29" t="s">
        <v>35</v>
      </c>
      <c r="I32" s="29" t="s">
        <v>34</v>
      </c>
      <c r="J32" s="29" t="s">
        <v>36</v>
      </c>
      <c r="L32" s="26"/>
    </row>
    <row r="33" spans="2:12" s="1" customFormat="1" ht="14.45" customHeight="1">
      <c r="B33" s="26"/>
      <c r="D33" s="89" t="s">
        <v>37</v>
      </c>
      <c r="E33" s="22" t="s">
        <v>38</v>
      </c>
      <c r="F33" s="90">
        <f>ROUND((SUM(BE132:BE207)),  2)</f>
        <v>0</v>
      </c>
      <c r="I33" s="91">
        <v>0</v>
      </c>
      <c r="J33" s="90">
        <f>ROUND(((SUM(BE132:BE207))*I33),  2)</f>
        <v>0</v>
      </c>
      <c r="L33" s="26"/>
    </row>
    <row r="34" spans="2:12" s="1" customFormat="1" ht="14.45" customHeight="1">
      <c r="B34" s="26"/>
      <c r="E34" s="22" t="s">
        <v>39</v>
      </c>
      <c r="F34" s="90">
        <f>ROUND((SUM(BF132:BF207)),  2)</f>
        <v>64687.66</v>
      </c>
      <c r="I34" s="91">
        <v>0</v>
      </c>
      <c r="J34" s="90">
        <f>ROUND(((SUM(BF132:BF207))*I34),  2)</f>
        <v>0</v>
      </c>
      <c r="L34" s="26"/>
    </row>
    <row r="35" spans="2:12" s="1" customFormat="1" ht="14.45" hidden="1" customHeight="1">
      <c r="B35" s="26"/>
      <c r="E35" s="22" t="s">
        <v>40</v>
      </c>
      <c r="F35" s="90">
        <f>ROUND((SUM(BG132:BG207)),  2)</f>
        <v>0</v>
      </c>
      <c r="I35" s="91">
        <v>0</v>
      </c>
      <c r="J35" s="90">
        <f>0</f>
        <v>0</v>
      </c>
      <c r="L35" s="26"/>
    </row>
    <row r="36" spans="2:12" s="1" customFormat="1" ht="14.45" hidden="1" customHeight="1">
      <c r="B36" s="26"/>
      <c r="E36" s="22" t="s">
        <v>41</v>
      </c>
      <c r="F36" s="90">
        <f>ROUND((SUM(BH132:BH207)),  2)</f>
        <v>0</v>
      </c>
      <c r="I36" s="91">
        <v>0</v>
      </c>
      <c r="J36" s="90">
        <f>0</f>
        <v>0</v>
      </c>
      <c r="L36" s="26"/>
    </row>
    <row r="37" spans="2:12" s="1" customFormat="1" ht="14.45" hidden="1" customHeight="1">
      <c r="B37" s="26"/>
      <c r="E37" s="22" t="s">
        <v>42</v>
      </c>
      <c r="F37" s="90">
        <f>ROUND((SUM(BI132:BI207)),  2)</f>
        <v>0</v>
      </c>
      <c r="I37" s="91">
        <v>0</v>
      </c>
      <c r="J37" s="90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92" t="s">
        <v>43</v>
      </c>
      <c r="E39" s="51"/>
      <c r="F39" s="51"/>
      <c r="G39" s="93" t="s">
        <v>44</v>
      </c>
      <c r="H39" s="94" t="s">
        <v>45</v>
      </c>
      <c r="I39" s="51"/>
      <c r="J39" s="95">
        <f>SUM(J30:J37)</f>
        <v>64687.66</v>
      </c>
      <c r="K39" s="96"/>
      <c r="L39" s="26"/>
    </row>
    <row r="40" spans="2:12" s="1" customFormat="1" ht="14.45" customHeight="1">
      <c r="B40" s="26"/>
      <c r="L40" s="2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6"/>
      <c r="D50" s="35" t="s">
        <v>46</v>
      </c>
      <c r="E50" s="36"/>
      <c r="F50" s="36"/>
      <c r="G50" s="35" t="s">
        <v>47</v>
      </c>
      <c r="H50" s="36"/>
      <c r="I50" s="36"/>
      <c r="J50" s="36"/>
      <c r="K50" s="36"/>
      <c r="L50" s="26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6"/>
      <c r="D61" s="37" t="s">
        <v>48</v>
      </c>
      <c r="E61" s="28"/>
      <c r="F61" s="97" t="s">
        <v>49</v>
      </c>
      <c r="G61" s="37" t="s">
        <v>48</v>
      </c>
      <c r="H61" s="28"/>
      <c r="I61" s="28"/>
      <c r="J61" s="98" t="s">
        <v>49</v>
      </c>
      <c r="K61" s="28"/>
      <c r="L61" s="26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6"/>
      <c r="D65" s="35" t="s">
        <v>50</v>
      </c>
      <c r="E65" s="36"/>
      <c r="F65" s="36"/>
      <c r="G65" s="35" t="s">
        <v>51</v>
      </c>
      <c r="H65" s="36"/>
      <c r="I65" s="36"/>
      <c r="J65" s="36"/>
      <c r="K65" s="36"/>
      <c r="L65" s="26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6"/>
      <c r="D76" s="37" t="s">
        <v>48</v>
      </c>
      <c r="E76" s="28"/>
      <c r="F76" s="97" t="s">
        <v>49</v>
      </c>
      <c r="G76" s="37" t="s">
        <v>48</v>
      </c>
      <c r="H76" s="28"/>
      <c r="I76" s="28"/>
      <c r="J76" s="98" t="s">
        <v>49</v>
      </c>
      <c r="K76" s="28"/>
      <c r="L76" s="26"/>
    </row>
    <row r="77" spans="2:12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81" spans="2:47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47" s="1" customFormat="1" ht="24.95" customHeight="1">
      <c r="B82" s="26"/>
      <c r="C82" s="17" t="s">
        <v>98</v>
      </c>
      <c r="L82" s="26"/>
    </row>
    <row r="83" spans="2:47" s="1" customFormat="1" ht="6.95" customHeight="1">
      <c r="B83" s="26"/>
      <c r="L83" s="26"/>
    </row>
    <row r="84" spans="2:47" s="1" customFormat="1" ht="12" customHeight="1">
      <c r="B84" s="26"/>
      <c r="C84" s="22" t="s">
        <v>13</v>
      </c>
      <c r="L84" s="26"/>
    </row>
    <row r="85" spans="2:47" s="1" customFormat="1" ht="16.5" customHeight="1">
      <c r="B85" s="26"/>
      <c r="E85" s="194" t="str">
        <f>E7</f>
        <v>Kultúrny dom Diviaky nad Nitricou - Spoločenská sála</v>
      </c>
      <c r="F85" s="195"/>
      <c r="G85" s="195"/>
      <c r="H85" s="195"/>
      <c r="L85" s="26"/>
    </row>
    <row r="86" spans="2:47" s="1" customFormat="1" ht="12" customHeight="1">
      <c r="B86" s="26"/>
      <c r="C86" s="22" t="s">
        <v>96</v>
      </c>
      <c r="L86" s="26"/>
    </row>
    <row r="87" spans="2:47" s="1" customFormat="1" ht="16.5" customHeight="1">
      <c r="B87" s="26"/>
      <c r="E87" s="172" t="str">
        <f>E9</f>
        <v>01 - Rekonštrukcia spoločenskej sály KD - stavebná časť</v>
      </c>
      <c r="F87" s="193"/>
      <c r="G87" s="193"/>
      <c r="H87" s="193"/>
      <c r="L87" s="26"/>
    </row>
    <row r="88" spans="2:47" s="1" customFormat="1" ht="6.95" customHeight="1">
      <c r="B88" s="26"/>
      <c r="L88" s="26"/>
    </row>
    <row r="89" spans="2:47" s="1" customFormat="1" ht="12" customHeight="1">
      <c r="B89" s="26"/>
      <c r="C89" s="22" t="s">
        <v>17</v>
      </c>
      <c r="F89" s="20" t="str">
        <f>F12</f>
        <v xml:space="preserve"> </v>
      </c>
      <c r="I89" s="22" t="s">
        <v>19</v>
      </c>
      <c r="J89" s="46">
        <f>IF(J12="","",J12)</f>
        <v>43673</v>
      </c>
      <c r="L89" s="26"/>
    </row>
    <row r="90" spans="2:47" s="1" customFormat="1" ht="6.95" customHeight="1">
      <c r="B90" s="26"/>
      <c r="L90" s="26"/>
    </row>
    <row r="91" spans="2:47" s="1" customFormat="1" ht="15.2" customHeight="1">
      <c r="B91" s="26"/>
      <c r="C91" s="22" t="s">
        <v>21</v>
      </c>
      <c r="F91" s="20" t="str">
        <f>E15</f>
        <v xml:space="preserve"> </v>
      </c>
      <c r="I91" s="22" t="s">
        <v>25</v>
      </c>
      <c r="J91" s="23" t="str">
        <f>E21</f>
        <v xml:space="preserve"> </v>
      </c>
      <c r="L91" s="26"/>
    </row>
    <row r="92" spans="2:47" s="1" customFormat="1" ht="43.15" customHeight="1">
      <c r="B92" s="26"/>
      <c r="C92" s="22" t="s">
        <v>24</v>
      </c>
      <c r="F92" s="20" t="str">
        <f>IF(E18="","",E18)</f>
        <v xml:space="preserve"> </v>
      </c>
      <c r="I92" s="22" t="s">
        <v>27</v>
      </c>
      <c r="J92" s="23" t="str">
        <f>E24</f>
        <v xml:space="preserve">LM-Holding, s.r.o., Urbárska ulica 946/4, 971 01 </v>
      </c>
      <c r="L92" s="26"/>
    </row>
    <row r="93" spans="2:47" s="1" customFormat="1" ht="10.35" customHeight="1">
      <c r="B93" s="26"/>
      <c r="L93" s="26"/>
    </row>
    <row r="94" spans="2:47" s="1" customFormat="1" ht="29.25" customHeight="1">
      <c r="B94" s="26"/>
      <c r="C94" s="99" t="s">
        <v>99</v>
      </c>
      <c r="D94" s="84"/>
      <c r="E94" s="84"/>
      <c r="F94" s="84"/>
      <c r="G94" s="84"/>
      <c r="H94" s="84"/>
      <c r="I94" s="84"/>
      <c r="J94" s="100" t="s">
        <v>100</v>
      </c>
      <c r="K94" s="84"/>
      <c r="L94" s="26"/>
    </row>
    <row r="95" spans="2:47" s="1" customFormat="1" ht="10.35" customHeight="1">
      <c r="B95" s="26"/>
      <c r="L95" s="26"/>
    </row>
    <row r="96" spans="2:47" s="1" customFormat="1" ht="22.9" customHeight="1">
      <c r="B96" s="26"/>
      <c r="C96" s="101" t="s">
        <v>101</v>
      </c>
      <c r="J96" s="60">
        <f>J132</f>
        <v>64687.66</v>
      </c>
      <c r="L96" s="26"/>
      <c r="AU96" s="13" t="s">
        <v>102</v>
      </c>
    </row>
    <row r="97" spans="2:12" s="8" customFormat="1" ht="24.95" customHeight="1">
      <c r="B97" s="102"/>
      <c r="D97" s="103" t="s">
        <v>103</v>
      </c>
      <c r="E97" s="104"/>
      <c r="F97" s="104"/>
      <c r="G97" s="104"/>
      <c r="H97" s="104"/>
      <c r="I97" s="104"/>
      <c r="J97" s="105">
        <f>J133</f>
        <v>20360.650000000001</v>
      </c>
      <c r="L97" s="102"/>
    </row>
    <row r="98" spans="2:12" s="9" customFormat="1" ht="19.899999999999999" customHeight="1">
      <c r="B98" s="106"/>
      <c r="D98" s="107" t="s">
        <v>104</v>
      </c>
      <c r="E98" s="108"/>
      <c r="F98" s="108"/>
      <c r="G98" s="108"/>
      <c r="H98" s="108"/>
      <c r="I98" s="108"/>
      <c r="J98" s="109">
        <f>J134</f>
        <v>857.41</v>
      </c>
      <c r="L98" s="106"/>
    </row>
    <row r="99" spans="2:12" s="9" customFormat="1" ht="19.899999999999999" customHeight="1">
      <c r="B99" s="106"/>
      <c r="D99" s="107" t="s">
        <v>105</v>
      </c>
      <c r="E99" s="108"/>
      <c r="F99" s="108"/>
      <c r="G99" s="108"/>
      <c r="H99" s="108"/>
      <c r="I99" s="108"/>
      <c r="J99" s="109">
        <f>J138</f>
        <v>10354.640000000001</v>
      </c>
      <c r="L99" s="106"/>
    </row>
    <row r="100" spans="2:12" s="9" customFormat="1" ht="19.899999999999999" customHeight="1">
      <c r="B100" s="106"/>
      <c r="D100" s="107" t="s">
        <v>106</v>
      </c>
      <c r="E100" s="108"/>
      <c r="F100" s="108"/>
      <c r="G100" s="108"/>
      <c r="H100" s="108"/>
      <c r="I100" s="108"/>
      <c r="J100" s="109">
        <f>J148</f>
        <v>7745.4599999999991</v>
      </c>
      <c r="L100" s="106"/>
    </row>
    <row r="101" spans="2:12" s="9" customFormat="1" ht="19.899999999999999" customHeight="1">
      <c r="B101" s="106"/>
      <c r="D101" s="107" t="s">
        <v>107</v>
      </c>
      <c r="E101" s="108"/>
      <c r="F101" s="108"/>
      <c r="G101" s="108"/>
      <c r="H101" s="108"/>
      <c r="I101" s="108"/>
      <c r="J101" s="109">
        <f>J163</f>
        <v>1403.1399999999999</v>
      </c>
      <c r="L101" s="106"/>
    </row>
    <row r="102" spans="2:12" s="8" customFormat="1" ht="24.95" customHeight="1">
      <c r="B102" s="102"/>
      <c r="D102" s="103" t="s">
        <v>108</v>
      </c>
      <c r="E102" s="104"/>
      <c r="F102" s="104"/>
      <c r="G102" s="104"/>
      <c r="H102" s="104"/>
      <c r="I102" s="104"/>
      <c r="J102" s="105">
        <f>J166</f>
        <v>23279.17</v>
      </c>
      <c r="L102" s="102"/>
    </row>
    <row r="103" spans="2:12" s="9" customFormat="1" ht="19.899999999999999" customHeight="1">
      <c r="B103" s="106"/>
      <c r="D103" s="107" t="s">
        <v>109</v>
      </c>
      <c r="E103" s="108"/>
      <c r="F103" s="108"/>
      <c r="G103" s="108"/>
      <c r="H103" s="108"/>
      <c r="I103" s="108"/>
      <c r="J103" s="109">
        <f>J167</f>
        <v>1468.2399999999998</v>
      </c>
      <c r="L103" s="106"/>
    </row>
    <row r="104" spans="2:12" s="9" customFormat="1" ht="19.899999999999999" customHeight="1">
      <c r="B104" s="106"/>
      <c r="D104" s="107" t="s">
        <v>110</v>
      </c>
      <c r="E104" s="108"/>
      <c r="F104" s="108"/>
      <c r="G104" s="108"/>
      <c r="H104" s="108"/>
      <c r="I104" s="108"/>
      <c r="J104" s="109">
        <f>J173</f>
        <v>8303.6</v>
      </c>
      <c r="L104" s="106"/>
    </row>
    <row r="105" spans="2:12" s="9" customFormat="1" ht="19.899999999999999" customHeight="1">
      <c r="B105" s="106"/>
      <c r="D105" s="107" t="s">
        <v>111</v>
      </c>
      <c r="E105" s="108"/>
      <c r="F105" s="108"/>
      <c r="G105" s="108"/>
      <c r="H105" s="108"/>
      <c r="I105" s="108"/>
      <c r="J105" s="109">
        <f>J177</f>
        <v>923.67000000000007</v>
      </c>
      <c r="L105" s="106"/>
    </row>
    <row r="106" spans="2:12" s="9" customFormat="1" ht="19.899999999999999" customHeight="1">
      <c r="B106" s="106"/>
      <c r="D106" s="107" t="s">
        <v>112</v>
      </c>
      <c r="E106" s="108"/>
      <c r="F106" s="108"/>
      <c r="G106" s="108"/>
      <c r="H106" s="108"/>
      <c r="I106" s="108"/>
      <c r="J106" s="109">
        <f>J183</f>
        <v>1261.45</v>
      </c>
      <c r="L106" s="106"/>
    </row>
    <row r="107" spans="2:12" s="9" customFormat="1" ht="19.899999999999999" customHeight="1">
      <c r="B107" s="106"/>
      <c r="D107" s="107" t="s">
        <v>113</v>
      </c>
      <c r="E107" s="108"/>
      <c r="F107" s="108"/>
      <c r="G107" s="108"/>
      <c r="H107" s="108"/>
      <c r="I107" s="108"/>
      <c r="J107" s="109">
        <f>J187</f>
        <v>4717.9800000000005</v>
      </c>
      <c r="L107" s="106"/>
    </row>
    <row r="108" spans="2:12" s="9" customFormat="1" ht="19.899999999999999" customHeight="1">
      <c r="B108" s="106"/>
      <c r="D108" s="107" t="s">
        <v>114</v>
      </c>
      <c r="E108" s="108"/>
      <c r="F108" s="108"/>
      <c r="G108" s="108"/>
      <c r="H108" s="108"/>
      <c r="I108" s="108"/>
      <c r="J108" s="109">
        <f>J191</f>
        <v>215.23000000000002</v>
      </c>
      <c r="L108" s="106"/>
    </row>
    <row r="109" spans="2:12" s="9" customFormat="1" ht="19.899999999999999" customHeight="1">
      <c r="B109" s="106"/>
      <c r="D109" s="107" t="s">
        <v>115</v>
      </c>
      <c r="E109" s="108"/>
      <c r="F109" s="108"/>
      <c r="G109" s="108"/>
      <c r="H109" s="108"/>
      <c r="I109" s="108"/>
      <c r="J109" s="109">
        <f>J195</f>
        <v>4431.83</v>
      </c>
      <c r="L109" s="106"/>
    </row>
    <row r="110" spans="2:12" s="9" customFormat="1" ht="19.899999999999999" customHeight="1">
      <c r="B110" s="106"/>
      <c r="D110" s="107" t="s">
        <v>116</v>
      </c>
      <c r="E110" s="108"/>
      <c r="F110" s="108"/>
      <c r="G110" s="108"/>
      <c r="H110" s="108"/>
      <c r="I110" s="108"/>
      <c r="J110" s="109">
        <f>J199</f>
        <v>1957.17</v>
      </c>
      <c r="L110" s="106"/>
    </row>
    <row r="111" spans="2:12" s="8" customFormat="1" ht="24.95" customHeight="1">
      <c r="B111" s="102"/>
      <c r="D111" s="103" t="s">
        <v>117</v>
      </c>
      <c r="E111" s="104"/>
      <c r="F111" s="104"/>
      <c r="G111" s="104"/>
      <c r="H111" s="104"/>
      <c r="I111" s="104"/>
      <c r="J111" s="105">
        <f>J204</f>
        <v>21047.84</v>
      </c>
      <c r="L111" s="102"/>
    </row>
    <row r="112" spans="2:12" s="9" customFormat="1" ht="19.899999999999999" customHeight="1">
      <c r="B112" s="106"/>
      <c r="D112" s="107" t="s">
        <v>118</v>
      </c>
      <c r="E112" s="108"/>
      <c r="F112" s="108"/>
      <c r="G112" s="108"/>
      <c r="H112" s="108"/>
      <c r="I112" s="108"/>
      <c r="J112" s="109">
        <f>J205</f>
        <v>21047.84</v>
      </c>
      <c r="L112" s="106"/>
    </row>
    <row r="113" spans="2:12" s="1" customFormat="1" ht="21.75" customHeight="1">
      <c r="B113" s="26"/>
      <c r="L113" s="26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26"/>
    </row>
    <row r="118" spans="2:12" s="1" customFormat="1" ht="6.95" customHeight="1"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26"/>
    </row>
    <row r="119" spans="2:12" s="1" customFormat="1" ht="24.95" customHeight="1">
      <c r="B119" s="26"/>
      <c r="C119" s="17" t="s">
        <v>119</v>
      </c>
      <c r="L119" s="26"/>
    </row>
    <row r="120" spans="2:12" s="1" customFormat="1" ht="6.95" customHeight="1">
      <c r="B120" s="26"/>
      <c r="L120" s="26"/>
    </row>
    <row r="121" spans="2:12" s="1" customFormat="1" ht="12" customHeight="1">
      <c r="B121" s="26"/>
      <c r="C121" s="22" t="s">
        <v>13</v>
      </c>
      <c r="L121" s="26"/>
    </row>
    <row r="122" spans="2:12" s="1" customFormat="1" ht="16.5" customHeight="1">
      <c r="B122" s="26"/>
      <c r="E122" s="194" t="str">
        <f>E7</f>
        <v>Kultúrny dom Diviaky nad Nitricou - Spoločenská sála</v>
      </c>
      <c r="F122" s="195"/>
      <c r="G122" s="195"/>
      <c r="H122" s="195"/>
      <c r="L122" s="26"/>
    </row>
    <row r="123" spans="2:12" s="1" customFormat="1" ht="12" customHeight="1">
      <c r="B123" s="26"/>
      <c r="C123" s="22" t="s">
        <v>96</v>
      </c>
      <c r="L123" s="26"/>
    </row>
    <row r="124" spans="2:12" s="1" customFormat="1" ht="16.5" customHeight="1">
      <c r="B124" s="26"/>
      <c r="E124" s="172" t="str">
        <f>E9</f>
        <v>01 - Rekonštrukcia spoločenskej sály KD - stavebná časť</v>
      </c>
      <c r="F124" s="193"/>
      <c r="G124" s="193"/>
      <c r="H124" s="193"/>
      <c r="L124" s="26"/>
    </row>
    <row r="125" spans="2:12" s="1" customFormat="1" ht="6.95" customHeight="1">
      <c r="B125" s="26"/>
      <c r="L125" s="26"/>
    </row>
    <row r="126" spans="2:12" s="1" customFormat="1" ht="12" customHeight="1">
      <c r="B126" s="26"/>
      <c r="C126" s="22" t="s">
        <v>17</v>
      </c>
      <c r="F126" s="20" t="str">
        <f>F12</f>
        <v xml:space="preserve"> </v>
      </c>
      <c r="I126" s="22" t="s">
        <v>19</v>
      </c>
      <c r="J126" s="46">
        <f>IF(J12="","",J12)</f>
        <v>43673</v>
      </c>
      <c r="L126" s="26"/>
    </row>
    <row r="127" spans="2:12" s="1" customFormat="1" ht="6.95" customHeight="1">
      <c r="B127" s="26"/>
      <c r="L127" s="26"/>
    </row>
    <row r="128" spans="2:12" s="1" customFormat="1" ht="15.2" customHeight="1">
      <c r="B128" s="26"/>
      <c r="C128" s="22" t="s">
        <v>21</v>
      </c>
      <c r="F128" s="20" t="str">
        <f>E15</f>
        <v xml:space="preserve"> </v>
      </c>
      <c r="I128" s="22" t="s">
        <v>25</v>
      </c>
      <c r="J128" s="23" t="str">
        <f>E21</f>
        <v xml:space="preserve"> </v>
      </c>
      <c r="L128" s="26"/>
    </row>
    <row r="129" spans="2:65" s="1" customFormat="1" ht="43.15" customHeight="1">
      <c r="B129" s="26"/>
      <c r="C129" s="22" t="s">
        <v>24</v>
      </c>
      <c r="F129" s="20" t="str">
        <f>IF(E18="","",E18)</f>
        <v xml:space="preserve"> </v>
      </c>
      <c r="I129" s="22" t="s">
        <v>27</v>
      </c>
      <c r="J129" s="23" t="str">
        <f>E24</f>
        <v xml:space="preserve">LM-Holding, s.r.o., Urbárska ulica 946/4, 971 01 </v>
      </c>
      <c r="L129" s="26"/>
    </row>
    <row r="130" spans="2:65" s="1" customFormat="1" ht="10.35" customHeight="1">
      <c r="B130" s="26"/>
      <c r="L130" s="26"/>
    </row>
    <row r="131" spans="2:65" s="10" customFormat="1" ht="29.25" customHeight="1">
      <c r="B131" s="110"/>
      <c r="C131" s="111" t="s">
        <v>120</v>
      </c>
      <c r="D131" s="112" t="s">
        <v>58</v>
      </c>
      <c r="E131" s="112" t="s">
        <v>54</v>
      </c>
      <c r="F131" s="112" t="s">
        <v>55</v>
      </c>
      <c r="G131" s="112" t="s">
        <v>121</v>
      </c>
      <c r="H131" s="112" t="s">
        <v>122</v>
      </c>
      <c r="I131" s="112" t="s">
        <v>123</v>
      </c>
      <c r="J131" s="113" t="s">
        <v>100</v>
      </c>
      <c r="K131" s="114" t="s">
        <v>124</v>
      </c>
      <c r="L131" s="110"/>
      <c r="M131" s="53" t="s">
        <v>1</v>
      </c>
      <c r="N131" s="54" t="s">
        <v>37</v>
      </c>
      <c r="O131" s="54" t="s">
        <v>125</v>
      </c>
      <c r="P131" s="54" t="s">
        <v>126</v>
      </c>
      <c r="Q131" s="54" t="s">
        <v>127</v>
      </c>
      <c r="R131" s="54" t="s">
        <v>128</v>
      </c>
      <c r="S131" s="54" t="s">
        <v>129</v>
      </c>
      <c r="T131" s="55" t="s">
        <v>130</v>
      </c>
    </row>
    <row r="132" spans="2:65" s="1" customFormat="1" ht="22.9" customHeight="1">
      <c r="B132" s="26"/>
      <c r="C132" s="58" t="s">
        <v>101</v>
      </c>
      <c r="J132" s="115">
        <f>BK132</f>
        <v>64687.66</v>
      </c>
      <c r="L132" s="26"/>
      <c r="M132" s="56"/>
      <c r="N132" s="47"/>
      <c r="O132" s="47"/>
      <c r="P132" s="116">
        <f>P133+P166+P204</f>
        <v>988.51418035999995</v>
      </c>
      <c r="Q132" s="47"/>
      <c r="R132" s="116">
        <f>R133+R166+R204</f>
        <v>19.728711799999999</v>
      </c>
      <c r="S132" s="47"/>
      <c r="T132" s="117">
        <f>T133+T166+T204</f>
        <v>12.79561</v>
      </c>
      <c r="AT132" s="13" t="s">
        <v>72</v>
      </c>
      <c r="AU132" s="13" t="s">
        <v>102</v>
      </c>
      <c r="BK132" s="118">
        <f>BK133+BK166+BK204</f>
        <v>64687.66</v>
      </c>
    </row>
    <row r="133" spans="2:65" s="11" customFormat="1" ht="25.9" customHeight="1">
      <c r="B133" s="119"/>
      <c r="D133" s="120" t="s">
        <v>72</v>
      </c>
      <c r="E133" s="121" t="s">
        <v>131</v>
      </c>
      <c r="F133" s="121" t="s">
        <v>132</v>
      </c>
      <c r="J133" s="122">
        <f>BK133</f>
        <v>20360.650000000001</v>
      </c>
      <c r="L133" s="119"/>
      <c r="M133" s="123"/>
      <c r="N133" s="124"/>
      <c r="O133" s="124"/>
      <c r="P133" s="125">
        <f>P134+P138+P148+P163</f>
        <v>463.18621735999994</v>
      </c>
      <c r="Q133" s="124"/>
      <c r="R133" s="125">
        <f>R134+R138+R148+R163</f>
        <v>10.812340199999998</v>
      </c>
      <c r="S133" s="124"/>
      <c r="T133" s="126">
        <f>T134+T138+T148+T163</f>
        <v>6.4998400000000007</v>
      </c>
      <c r="AR133" s="120" t="s">
        <v>80</v>
      </c>
      <c r="AT133" s="127" t="s">
        <v>72</v>
      </c>
      <c r="AU133" s="127" t="s">
        <v>7</v>
      </c>
      <c r="AY133" s="120" t="s">
        <v>133</v>
      </c>
      <c r="BK133" s="128">
        <f>BK134+BK138+BK148+BK163</f>
        <v>20360.650000000001</v>
      </c>
    </row>
    <row r="134" spans="2:65" s="11" customFormat="1" ht="22.9" customHeight="1">
      <c r="B134" s="119"/>
      <c r="D134" s="120" t="s">
        <v>72</v>
      </c>
      <c r="E134" s="129" t="s">
        <v>134</v>
      </c>
      <c r="F134" s="129" t="s">
        <v>135</v>
      </c>
      <c r="J134" s="130">
        <f>BK134</f>
        <v>857.41</v>
      </c>
      <c r="L134" s="119"/>
      <c r="M134" s="123"/>
      <c r="N134" s="124"/>
      <c r="O134" s="124"/>
      <c r="P134" s="125">
        <f>SUM(P135:P137)</f>
        <v>10.030239359999999</v>
      </c>
      <c r="Q134" s="124"/>
      <c r="R134" s="125">
        <f>SUM(R135:R137)</f>
        <v>2.2800691999999998</v>
      </c>
      <c r="S134" s="124"/>
      <c r="T134" s="126">
        <f>SUM(T135:T137)</f>
        <v>0</v>
      </c>
      <c r="AR134" s="120" t="s">
        <v>80</v>
      </c>
      <c r="AT134" s="127" t="s">
        <v>72</v>
      </c>
      <c r="AU134" s="127" t="s">
        <v>80</v>
      </c>
      <c r="AY134" s="120" t="s">
        <v>133</v>
      </c>
      <c r="BK134" s="128">
        <f>SUM(BK135:BK137)</f>
        <v>857.41</v>
      </c>
    </row>
    <row r="135" spans="2:65" s="1" customFormat="1" ht="36" customHeight="1">
      <c r="B135" s="131"/>
      <c r="C135" s="132" t="s">
        <v>80</v>
      </c>
      <c r="D135" s="132" t="s">
        <v>136</v>
      </c>
      <c r="E135" s="133" t="s">
        <v>137</v>
      </c>
      <c r="F135" s="134" t="s">
        <v>138</v>
      </c>
      <c r="G135" s="135" t="s">
        <v>139</v>
      </c>
      <c r="H135" s="136">
        <v>0.52800000000000002</v>
      </c>
      <c r="I135" s="137">
        <v>219.45</v>
      </c>
      <c r="J135" s="137">
        <f>ROUND(I135*H135,2)</f>
        <v>115.87</v>
      </c>
      <c r="K135" s="134" t="s">
        <v>140</v>
      </c>
      <c r="L135" s="26"/>
      <c r="M135" s="138" t="s">
        <v>1</v>
      </c>
      <c r="N135" s="139" t="s">
        <v>39</v>
      </c>
      <c r="O135" s="140">
        <v>2.1608700000000001</v>
      </c>
      <c r="P135" s="140">
        <f>O135*H135</f>
        <v>1.1409393600000002</v>
      </c>
      <c r="Q135" s="140">
        <v>0.64764999999999995</v>
      </c>
      <c r="R135" s="140">
        <f>Q135*H135</f>
        <v>0.34195919999999996</v>
      </c>
      <c r="S135" s="140">
        <v>0</v>
      </c>
      <c r="T135" s="141">
        <f>S135*H135</f>
        <v>0</v>
      </c>
      <c r="AR135" s="142" t="s">
        <v>141</v>
      </c>
      <c r="AT135" s="142" t="s">
        <v>136</v>
      </c>
      <c r="AU135" s="142" t="s">
        <v>142</v>
      </c>
      <c r="AY135" s="13" t="s">
        <v>133</v>
      </c>
      <c r="BE135" s="143">
        <f>IF(N135="základná",J135,0)</f>
        <v>0</v>
      </c>
      <c r="BF135" s="143">
        <f>IF(N135="znížená",J135,0)</f>
        <v>115.87</v>
      </c>
      <c r="BG135" s="143">
        <f>IF(N135="zákl. prenesená",J135,0)</f>
        <v>0</v>
      </c>
      <c r="BH135" s="143">
        <f>IF(N135="zníž. prenesená",J135,0)</f>
        <v>0</v>
      </c>
      <c r="BI135" s="143">
        <f>IF(N135="nulová",J135,0)</f>
        <v>0</v>
      </c>
      <c r="BJ135" s="13" t="s">
        <v>142</v>
      </c>
      <c r="BK135" s="143">
        <f>ROUND(I135*H135,2)</f>
        <v>115.87</v>
      </c>
      <c r="BL135" s="13" t="s">
        <v>141</v>
      </c>
      <c r="BM135" s="142" t="s">
        <v>143</v>
      </c>
    </row>
    <row r="136" spans="2:65" s="1" customFormat="1" ht="24" customHeight="1">
      <c r="B136" s="131"/>
      <c r="C136" s="132" t="s">
        <v>142</v>
      </c>
      <c r="D136" s="132" t="s">
        <v>136</v>
      </c>
      <c r="E136" s="133" t="s">
        <v>144</v>
      </c>
      <c r="F136" s="134" t="s">
        <v>145</v>
      </c>
      <c r="G136" s="135" t="s">
        <v>146</v>
      </c>
      <c r="H136" s="136">
        <v>3</v>
      </c>
      <c r="I136" s="137">
        <v>45.42</v>
      </c>
      <c r="J136" s="137">
        <f>ROUND(I136*H136,2)</f>
        <v>136.26</v>
      </c>
      <c r="K136" s="134" t="s">
        <v>140</v>
      </c>
      <c r="L136" s="26"/>
      <c r="M136" s="138" t="s">
        <v>1</v>
      </c>
      <c r="N136" s="139" t="s">
        <v>39</v>
      </c>
      <c r="O136" s="140">
        <v>0.35782000000000003</v>
      </c>
      <c r="P136" s="140">
        <f>O136*H136</f>
        <v>1.0734600000000001</v>
      </c>
      <c r="Q136" s="140">
        <v>8.7849999999999998E-2</v>
      </c>
      <c r="R136" s="140">
        <f>Q136*H136</f>
        <v>0.26355000000000001</v>
      </c>
      <c r="S136" s="140">
        <v>0</v>
      </c>
      <c r="T136" s="141">
        <f>S136*H136</f>
        <v>0</v>
      </c>
      <c r="AR136" s="142" t="s">
        <v>141</v>
      </c>
      <c r="AT136" s="142" t="s">
        <v>136</v>
      </c>
      <c r="AU136" s="142" t="s">
        <v>142</v>
      </c>
      <c r="AY136" s="13" t="s">
        <v>133</v>
      </c>
      <c r="BE136" s="143">
        <f>IF(N136="základná",J136,0)</f>
        <v>0</v>
      </c>
      <c r="BF136" s="143">
        <f>IF(N136="znížená",J136,0)</f>
        <v>136.26</v>
      </c>
      <c r="BG136" s="143">
        <f>IF(N136="zákl. prenesená",J136,0)</f>
        <v>0</v>
      </c>
      <c r="BH136" s="143">
        <f>IF(N136="zníž. prenesená",J136,0)</f>
        <v>0</v>
      </c>
      <c r="BI136" s="143">
        <f>IF(N136="nulová",J136,0)</f>
        <v>0</v>
      </c>
      <c r="BJ136" s="13" t="s">
        <v>142</v>
      </c>
      <c r="BK136" s="143">
        <f>ROUND(I136*H136,2)</f>
        <v>136.26</v>
      </c>
      <c r="BL136" s="13" t="s">
        <v>141</v>
      </c>
      <c r="BM136" s="142" t="s">
        <v>147</v>
      </c>
    </row>
    <row r="137" spans="2:65" s="1" customFormat="1" ht="24" customHeight="1">
      <c r="B137" s="131"/>
      <c r="C137" s="132" t="s">
        <v>134</v>
      </c>
      <c r="D137" s="132" t="s">
        <v>136</v>
      </c>
      <c r="E137" s="133" t="s">
        <v>148</v>
      </c>
      <c r="F137" s="134" t="s">
        <v>149</v>
      </c>
      <c r="G137" s="135" t="s">
        <v>150</v>
      </c>
      <c r="H137" s="136">
        <v>16</v>
      </c>
      <c r="I137" s="137">
        <v>37.83</v>
      </c>
      <c r="J137" s="137">
        <f>ROUND(I137*H137,2)</f>
        <v>605.28</v>
      </c>
      <c r="K137" s="134" t="s">
        <v>140</v>
      </c>
      <c r="L137" s="26"/>
      <c r="M137" s="138" t="s">
        <v>1</v>
      </c>
      <c r="N137" s="139" t="s">
        <v>39</v>
      </c>
      <c r="O137" s="140">
        <v>0.48848999999999998</v>
      </c>
      <c r="P137" s="140">
        <f>O137*H137</f>
        <v>7.8158399999999997</v>
      </c>
      <c r="Q137" s="140">
        <v>0.10466</v>
      </c>
      <c r="R137" s="140">
        <f>Q137*H137</f>
        <v>1.67456</v>
      </c>
      <c r="S137" s="140">
        <v>0</v>
      </c>
      <c r="T137" s="141">
        <f>S137*H137</f>
        <v>0</v>
      </c>
      <c r="AR137" s="142" t="s">
        <v>141</v>
      </c>
      <c r="AT137" s="142" t="s">
        <v>136</v>
      </c>
      <c r="AU137" s="142" t="s">
        <v>142</v>
      </c>
      <c r="AY137" s="13" t="s">
        <v>133</v>
      </c>
      <c r="BE137" s="143">
        <f>IF(N137="základná",J137,0)</f>
        <v>0</v>
      </c>
      <c r="BF137" s="143">
        <f>IF(N137="znížená",J137,0)</f>
        <v>605.28</v>
      </c>
      <c r="BG137" s="143">
        <f>IF(N137="zákl. prenesená",J137,0)</f>
        <v>0</v>
      </c>
      <c r="BH137" s="143">
        <f>IF(N137="zníž. prenesená",J137,0)</f>
        <v>0</v>
      </c>
      <c r="BI137" s="143">
        <f>IF(N137="nulová",J137,0)</f>
        <v>0</v>
      </c>
      <c r="BJ137" s="13" t="s">
        <v>142</v>
      </c>
      <c r="BK137" s="143">
        <f>ROUND(I137*H137,2)</f>
        <v>605.28</v>
      </c>
      <c r="BL137" s="13" t="s">
        <v>141</v>
      </c>
      <c r="BM137" s="142" t="s">
        <v>151</v>
      </c>
    </row>
    <row r="138" spans="2:65" s="11" customFormat="1" ht="22.9" customHeight="1">
      <c r="B138" s="119"/>
      <c r="D138" s="120" t="s">
        <v>72</v>
      </c>
      <c r="E138" s="129" t="s">
        <v>152</v>
      </c>
      <c r="F138" s="129" t="s">
        <v>153</v>
      </c>
      <c r="J138" s="130">
        <f>BK138</f>
        <v>10354.640000000001</v>
      </c>
      <c r="L138" s="119"/>
      <c r="M138" s="123"/>
      <c r="N138" s="124"/>
      <c r="O138" s="124"/>
      <c r="P138" s="125">
        <f>SUM(P139:P147)</f>
        <v>227.83516</v>
      </c>
      <c r="Q138" s="124"/>
      <c r="R138" s="125">
        <f>SUM(R139:R147)</f>
        <v>6.7340109999999997</v>
      </c>
      <c r="S138" s="124"/>
      <c r="T138" s="126">
        <f>SUM(T139:T147)</f>
        <v>0</v>
      </c>
      <c r="AR138" s="120" t="s">
        <v>80</v>
      </c>
      <c r="AT138" s="127" t="s">
        <v>72</v>
      </c>
      <c r="AU138" s="127" t="s">
        <v>80</v>
      </c>
      <c r="AY138" s="120" t="s">
        <v>133</v>
      </c>
      <c r="BK138" s="128">
        <f>SUM(BK139:BK147)</f>
        <v>10354.640000000001</v>
      </c>
    </row>
    <row r="139" spans="2:65" s="1" customFormat="1" ht="36" customHeight="1">
      <c r="B139" s="131"/>
      <c r="C139" s="132" t="s">
        <v>141</v>
      </c>
      <c r="D139" s="132" t="s">
        <v>136</v>
      </c>
      <c r="E139" s="133" t="s">
        <v>154</v>
      </c>
      <c r="F139" s="134" t="s">
        <v>155</v>
      </c>
      <c r="G139" s="135" t="s">
        <v>150</v>
      </c>
      <c r="H139" s="136">
        <v>40</v>
      </c>
      <c r="I139" s="137">
        <v>2.16</v>
      </c>
      <c r="J139" s="137">
        <f t="shared" ref="J139:J147" si="0">ROUND(I139*H139,2)</f>
        <v>86.4</v>
      </c>
      <c r="K139" s="134" t="s">
        <v>1</v>
      </c>
      <c r="L139" s="26"/>
      <c r="M139" s="138" t="s">
        <v>1</v>
      </c>
      <c r="N139" s="139" t="s">
        <v>39</v>
      </c>
      <c r="O139" s="140">
        <v>9.9099999999999994E-2</v>
      </c>
      <c r="P139" s="140">
        <f t="shared" ref="P139:P147" si="1">O139*H139</f>
        <v>3.9639999999999995</v>
      </c>
      <c r="Q139" s="140">
        <v>9.92E-3</v>
      </c>
      <c r="R139" s="140">
        <f t="shared" ref="R139:R147" si="2">Q139*H139</f>
        <v>0.39679999999999999</v>
      </c>
      <c r="S139" s="140">
        <v>0</v>
      </c>
      <c r="T139" s="141">
        <f t="shared" ref="T139:T147" si="3">S139*H139</f>
        <v>0</v>
      </c>
      <c r="AR139" s="142" t="s">
        <v>156</v>
      </c>
      <c r="AT139" s="142" t="s">
        <v>136</v>
      </c>
      <c r="AU139" s="142" t="s">
        <v>142</v>
      </c>
      <c r="AY139" s="13" t="s">
        <v>133</v>
      </c>
      <c r="BE139" s="143">
        <f t="shared" ref="BE139:BE147" si="4">IF(N139="základná",J139,0)</f>
        <v>0</v>
      </c>
      <c r="BF139" s="143">
        <f t="shared" ref="BF139:BF147" si="5">IF(N139="znížená",J139,0)</f>
        <v>86.4</v>
      </c>
      <c r="BG139" s="143">
        <f t="shared" ref="BG139:BG147" si="6">IF(N139="zákl. prenesená",J139,0)</f>
        <v>0</v>
      </c>
      <c r="BH139" s="143">
        <f t="shared" ref="BH139:BH147" si="7">IF(N139="zníž. prenesená",J139,0)</f>
        <v>0</v>
      </c>
      <c r="BI139" s="143">
        <f t="shared" ref="BI139:BI147" si="8">IF(N139="nulová",J139,0)</f>
        <v>0</v>
      </c>
      <c r="BJ139" s="13" t="s">
        <v>142</v>
      </c>
      <c r="BK139" s="143">
        <f t="shared" ref="BK139:BK147" si="9">ROUND(I139*H139,2)</f>
        <v>86.4</v>
      </c>
      <c r="BL139" s="13" t="s">
        <v>156</v>
      </c>
      <c r="BM139" s="142" t="s">
        <v>157</v>
      </c>
    </row>
    <row r="140" spans="2:65" s="1" customFormat="1" ht="24" customHeight="1">
      <c r="B140" s="131"/>
      <c r="C140" s="132" t="s">
        <v>158</v>
      </c>
      <c r="D140" s="132" t="s">
        <v>136</v>
      </c>
      <c r="E140" s="133" t="s">
        <v>159</v>
      </c>
      <c r="F140" s="134" t="s">
        <v>160</v>
      </c>
      <c r="G140" s="135" t="s">
        <v>150</v>
      </c>
      <c r="H140" s="136">
        <v>417</v>
      </c>
      <c r="I140" s="137">
        <v>2.13</v>
      </c>
      <c r="J140" s="137">
        <f t="shared" si="0"/>
        <v>888.21</v>
      </c>
      <c r="K140" s="134" t="s">
        <v>140</v>
      </c>
      <c r="L140" s="26"/>
      <c r="M140" s="138" t="s">
        <v>1</v>
      </c>
      <c r="N140" s="139" t="s">
        <v>39</v>
      </c>
      <c r="O140" s="140">
        <v>5.2040000000000003E-2</v>
      </c>
      <c r="P140" s="140">
        <f t="shared" si="1"/>
        <v>21.700680000000002</v>
      </c>
      <c r="Q140" s="140">
        <v>2.0000000000000001E-4</v>
      </c>
      <c r="R140" s="140">
        <f t="shared" si="2"/>
        <v>8.3400000000000002E-2</v>
      </c>
      <c r="S140" s="140">
        <v>0</v>
      </c>
      <c r="T140" s="141">
        <f t="shared" si="3"/>
        <v>0</v>
      </c>
      <c r="AR140" s="142" t="s">
        <v>141</v>
      </c>
      <c r="AT140" s="142" t="s">
        <v>136</v>
      </c>
      <c r="AU140" s="142" t="s">
        <v>142</v>
      </c>
      <c r="AY140" s="13" t="s">
        <v>133</v>
      </c>
      <c r="BE140" s="143">
        <f t="shared" si="4"/>
        <v>0</v>
      </c>
      <c r="BF140" s="143">
        <f t="shared" si="5"/>
        <v>888.21</v>
      </c>
      <c r="BG140" s="143">
        <f t="shared" si="6"/>
        <v>0</v>
      </c>
      <c r="BH140" s="143">
        <f t="shared" si="7"/>
        <v>0</v>
      </c>
      <c r="BI140" s="143">
        <f t="shared" si="8"/>
        <v>0</v>
      </c>
      <c r="BJ140" s="13" t="s">
        <v>142</v>
      </c>
      <c r="BK140" s="143">
        <f t="shared" si="9"/>
        <v>888.21</v>
      </c>
      <c r="BL140" s="13" t="s">
        <v>141</v>
      </c>
      <c r="BM140" s="142" t="s">
        <v>161</v>
      </c>
    </row>
    <row r="141" spans="2:65" s="1" customFormat="1" ht="36" customHeight="1">
      <c r="B141" s="131"/>
      <c r="C141" s="132" t="s">
        <v>152</v>
      </c>
      <c r="D141" s="132" t="s">
        <v>136</v>
      </c>
      <c r="E141" s="133" t="s">
        <v>162</v>
      </c>
      <c r="F141" s="134" t="s">
        <v>163</v>
      </c>
      <c r="G141" s="135" t="s">
        <v>150</v>
      </c>
      <c r="H141" s="136">
        <v>417</v>
      </c>
      <c r="I141" s="137">
        <v>9</v>
      </c>
      <c r="J141" s="137">
        <f t="shared" si="0"/>
        <v>3753</v>
      </c>
      <c r="K141" s="134" t="s">
        <v>140</v>
      </c>
      <c r="L141" s="26"/>
      <c r="M141" s="138" t="s">
        <v>1</v>
      </c>
      <c r="N141" s="139" t="s">
        <v>39</v>
      </c>
      <c r="O141" s="140">
        <v>0.30786000000000002</v>
      </c>
      <c r="P141" s="140">
        <f t="shared" si="1"/>
        <v>128.37762000000001</v>
      </c>
      <c r="Q141" s="140">
        <v>4.1999999999999997E-3</v>
      </c>
      <c r="R141" s="140">
        <f t="shared" si="2"/>
        <v>1.7513999999999998</v>
      </c>
      <c r="S141" s="140">
        <v>0</v>
      </c>
      <c r="T141" s="141">
        <f t="shared" si="3"/>
        <v>0</v>
      </c>
      <c r="AR141" s="142" t="s">
        <v>141</v>
      </c>
      <c r="AT141" s="142" t="s">
        <v>136</v>
      </c>
      <c r="AU141" s="142" t="s">
        <v>142</v>
      </c>
      <c r="AY141" s="13" t="s">
        <v>133</v>
      </c>
      <c r="BE141" s="143">
        <f t="shared" si="4"/>
        <v>0</v>
      </c>
      <c r="BF141" s="143">
        <f t="shared" si="5"/>
        <v>3753</v>
      </c>
      <c r="BG141" s="143">
        <f t="shared" si="6"/>
        <v>0</v>
      </c>
      <c r="BH141" s="143">
        <f t="shared" si="7"/>
        <v>0</v>
      </c>
      <c r="BI141" s="143">
        <f t="shared" si="8"/>
        <v>0</v>
      </c>
      <c r="BJ141" s="13" t="s">
        <v>142</v>
      </c>
      <c r="BK141" s="143">
        <f t="shared" si="9"/>
        <v>3753</v>
      </c>
      <c r="BL141" s="13" t="s">
        <v>141</v>
      </c>
      <c r="BM141" s="142" t="s">
        <v>164</v>
      </c>
    </row>
    <row r="142" spans="2:65" s="1" customFormat="1" ht="24" customHeight="1">
      <c r="B142" s="131"/>
      <c r="C142" s="132" t="s">
        <v>165</v>
      </c>
      <c r="D142" s="132" t="s">
        <v>136</v>
      </c>
      <c r="E142" s="133" t="s">
        <v>166</v>
      </c>
      <c r="F142" s="134" t="s">
        <v>167</v>
      </c>
      <c r="G142" s="135" t="s">
        <v>150</v>
      </c>
      <c r="H142" s="136">
        <v>417</v>
      </c>
      <c r="I142" s="137">
        <v>4.95</v>
      </c>
      <c r="J142" s="137">
        <f t="shared" si="0"/>
        <v>2064.15</v>
      </c>
      <c r="K142" s="134" t="s">
        <v>140</v>
      </c>
      <c r="L142" s="26"/>
      <c r="M142" s="138" t="s">
        <v>1</v>
      </c>
      <c r="N142" s="139" t="s">
        <v>39</v>
      </c>
      <c r="O142" s="140">
        <v>0.11118</v>
      </c>
      <c r="P142" s="140">
        <f t="shared" si="1"/>
        <v>46.36206</v>
      </c>
      <c r="Q142" s="140">
        <v>4.15E-3</v>
      </c>
      <c r="R142" s="140">
        <f t="shared" si="2"/>
        <v>1.73055</v>
      </c>
      <c r="S142" s="140">
        <v>0</v>
      </c>
      <c r="T142" s="141">
        <f t="shared" si="3"/>
        <v>0</v>
      </c>
      <c r="AR142" s="142" t="s">
        <v>141</v>
      </c>
      <c r="AT142" s="142" t="s">
        <v>136</v>
      </c>
      <c r="AU142" s="142" t="s">
        <v>142</v>
      </c>
      <c r="AY142" s="13" t="s">
        <v>133</v>
      </c>
      <c r="BE142" s="143">
        <f t="shared" si="4"/>
        <v>0</v>
      </c>
      <c r="BF142" s="143">
        <f t="shared" si="5"/>
        <v>2064.15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3" t="s">
        <v>142</v>
      </c>
      <c r="BK142" s="143">
        <f t="shared" si="9"/>
        <v>2064.15</v>
      </c>
      <c r="BL142" s="13" t="s">
        <v>141</v>
      </c>
      <c r="BM142" s="142" t="s">
        <v>168</v>
      </c>
    </row>
    <row r="143" spans="2:65" s="1" customFormat="1" ht="24" customHeight="1">
      <c r="B143" s="131"/>
      <c r="C143" s="132" t="s">
        <v>169</v>
      </c>
      <c r="D143" s="132" t="s">
        <v>136</v>
      </c>
      <c r="E143" s="133" t="s">
        <v>170</v>
      </c>
      <c r="F143" s="134" t="s">
        <v>171</v>
      </c>
      <c r="G143" s="135" t="s">
        <v>150</v>
      </c>
      <c r="H143" s="136">
        <v>78</v>
      </c>
      <c r="I143" s="137">
        <v>0.62</v>
      </c>
      <c r="J143" s="137">
        <f t="shared" si="0"/>
        <v>48.36</v>
      </c>
      <c r="K143" s="134" t="s">
        <v>140</v>
      </c>
      <c r="L143" s="26"/>
      <c r="M143" s="138" t="s">
        <v>1</v>
      </c>
      <c r="N143" s="139" t="s">
        <v>39</v>
      </c>
      <c r="O143" s="140">
        <v>3.5009999999999999E-2</v>
      </c>
      <c r="P143" s="140">
        <f t="shared" si="1"/>
        <v>2.7307799999999998</v>
      </c>
      <c r="Q143" s="140">
        <v>0</v>
      </c>
      <c r="R143" s="140">
        <f t="shared" si="2"/>
        <v>0</v>
      </c>
      <c r="S143" s="140">
        <v>0</v>
      </c>
      <c r="T143" s="141">
        <f t="shared" si="3"/>
        <v>0</v>
      </c>
      <c r="AR143" s="142" t="s">
        <v>141</v>
      </c>
      <c r="AT143" s="142" t="s">
        <v>136</v>
      </c>
      <c r="AU143" s="142" t="s">
        <v>142</v>
      </c>
      <c r="AY143" s="13" t="s">
        <v>133</v>
      </c>
      <c r="BE143" s="143">
        <f t="shared" si="4"/>
        <v>0</v>
      </c>
      <c r="BF143" s="143">
        <f t="shared" si="5"/>
        <v>48.36</v>
      </c>
      <c r="BG143" s="143">
        <f t="shared" si="6"/>
        <v>0</v>
      </c>
      <c r="BH143" s="143">
        <f t="shared" si="7"/>
        <v>0</v>
      </c>
      <c r="BI143" s="143">
        <f t="shared" si="8"/>
        <v>0</v>
      </c>
      <c r="BJ143" s="13" t="s">
        <v>142</v>
      </c>
      <c r="BK143" s="143">
        <f t="shared" si="9"/>
        <v>48.36</v>
      </c>
      <c r="BL143" s="13" t="s">
        <v>141</v>
      </c>
      <c r="BM143" s="142" t="s">
        <v>172</v>
      </c>
    </row>
    <row r="144" spans="2:65" s="1" customFormat="1" ht="24" customHeight="1">
      <c r="B144" s="131"/>
      <c r="C144" s="144" t="s">
        <v>173</v>
      </c>
      <c r="D144" s="144" t="s">
        <v>174</v>
      </c>
      <c r="E144" s="145" t="s">
        <v>175</v>
      </c>
      <c r="F144" s="146" t="s">
        <v>176</v>
      </c>
      <c r="G144" s="147" t="s">
        <v>177</v>
      </c>
      <c r="H144" s="148">
        <v>12.051</v>
      </c>
      <c r="I144" s="149">
        <v>4.32</v>
      </c>
      <c r="J144" s="149">
        <f t="shared" si="0"/>
        <v>52.06</v>
      </c>
      <c r="K144" s="146" t="s">
        <v>140</v>
      </c>
      <c r="L144" s="150"/>
      <c r="M144" s="151" t="s">
        <v>1</v>
      </c>
      <c r="N144" s="152" t="s">
        <v>39</v>
      </c>
      <c r="O144" s="140">
        <v>0</v>
      </c>
      <c r="P144" s="140">
        <f t="shared" si="1"/>
        <v>0</v>
      </c>
      <c r="Q144" s="140">
        <v>1E-3</v>
      </c>
      <c r="R144" s="140">
        <f t="shared" si="2"/>
        <v>1.2051000000000001E-2</v>
      </c>
      <c r="S144" s="140">
        <v>0</v>
      </c>
      <c r="T144" s="141">
        <f t="shared" si="3"/>
        <v>0</v>
      </c>
      <c r="AR144" s="142" t="s">
        <v>169</v>
      </c>
      <c r="AT144" s="142" t="s">
        <v>174</v>
      </c>
      <c r="AU144" s="142" t="s">
        <v>142</v>
      </c>
      <c r="AY144" s="13" t="s">
        <v>133</v>
      </c>
      <c r="BE144" s="143">
        <f t="shared" si="4"/>
        <v>0</v>
      </c>
      <c r="BF144" s="143">
        <f t="shared" si="5"/>
        <v>52.06</v>
      </c>
      <c r="BG144" s="143">
        <f t="shared" si="6"/>
        <v>0</v>
      </c>
      <c r="BH144" s="143">
        <f t="shared" si="7"/>
        <v>0</v>
      </c>
      <c r="BI144" s="143">
        <f t="shared" si="8"/>
        <v>0</v>
      </c>
      <c r="BJ144" s="13" t="s">
        <v>142</v>
      </c>
      <c r="BK144" s="143">
        <f t="shared" si="9"/>
        <v>52.06</v>
      </c>
      <c r="BL144" s="13" t="s">
        <v>141</v>
      </c>
      <c r="BM144" s="142" t="s">
        <v>178</v>
      </c>
    </row>
    <row r="145" spans="2:65" s="1" customFormat="1" ht="24" customHeight="1">
      <c r="B145" s="131"/>
      <c r="C145" s="132" t="s">
        <v>179</v>
      </c>
      <c r="D145" s="132" t="s">
        <v>136</v>
      </c>
      <c r="E145" s="133" t="s">
        <v>180</v>
      </c>
      <c r="F145" s="134" t="s">
        <v>181</v>
      </c>
      <c r="G145" s="135" t="s">
        <v>150</v>
      </c>
      <c r="H145" s="136">
        <v>78</v>
      </c>
      <c r="I145" s="137">
        <v>40.68</v>
      </c>
      <c r="J145" s="137">
        <f t="shared" si="0"/>
        <v>3173.04</v>
      </c>
      <c r="K145" s="134" t="s">
        <v>140</v>
      </c>
      <c r="L145" s="26"/>
      <c r="M145" s="138" t="s">
        <v>1</v>
      </c>
      <c r="N145" s="139" t="s">
        <v>39</v>
      </c>
      <c r="O145" s="140">
        <v>0.26724999999999999</v>
      </c>
      <c r="P145" s="140">
        <f t="shared" si="1"/>
        <v>20.845499999999998</v>
      </c>
      <c r="Q145" s="140">
        <v>3.4680000000000002E-2</v>
      </c>
      <c r="R145" s="140">
        <f t="shared" si="2"/>
        <v>2.7050400000000003</v>
      </c>
      <c r="S145" s="140">
        <v>0</v>
      </c>
      <c r="T145" s="141">
        <f t="shared" si="3"/>
        <v>0</v>
      </c>
      <c r="AR145" s="142" t="s">
        <v>141</v>
      </c>
      <c r="AT145" s="142" t="s">
        <v>136</v>
      </c>
      <c r="AU145" s="142" t="s">
        <v>142</v>
      </c>
      <c r="AY145" s="13" t="s">
        <v>133</v>
      </c>
      <c r="BE145" s="143">
        <f t="shared" si="4"/>
        <v>0</v>
      </c>
      <c r="BF145" s="143">
        <f t="shared" si="5"/>
        <v>3173.04</v>
      </c>
      <c r="BG145" s="143">
        <f t="shared" si="6"/>
        <v>0</v>
      </c>
      <c r="BH145" s="143">
        <f t="shared" si="7"/>
        <v>0</v>
      </c>
      <c r="BI145" s="143">
        <f t="shared" si="8"/>
        <v>0</v>
      </c>
      <c r="BJ145" s="13" t="s">
        <v>142</v>
      </c>
      <c r="BK145" s="143">
        <f t="shared" si="9"/>
        <v>3173.04</v>
      </c>
      <c r="BL145" s="13" t="s">
        <v>141</v>
      </c>
      <c r="BM145" s="142" t="s">
        <v>182</v>
      </c>
    </row>
    <row r="146" spans="2:65" s="1" customFormat="1" ht="24" customHeight="1">
      <c r="B146" s="131"/>
      <c r="C146" s="132" t="s">
        <v>183</v>
      </c>
      <c r="D146" s="132" t="s">
        <v>136</v>
      </c>
      <c r="E146" s="133" t="s">
        <v>184</v>
      </c>
      <c r="F146" s="134" t="s">
        <v>185</v>
      </c>
      <c r="G146" s="135" t="s">
        <v>146</v>
      </c>
      <c r="H146" s="136">
        <v>1</v>
      </c>
      <c r="I146" s="137">
        <v>70.38</v>
      </c>
      <c r="J146" s="137">
        <f t="shared" si="0"/>
        <v>70.38</v>
      </c>
      <c r="K146" s="134" t="s">
        <v>140</v>
      </c>
      <c r="L146" s="26"/>
      <c r="M146" s="138" t="s">
        <v>1</v>
      </c>
      <c r="N146" s="139" t="s">
        <v>39</v>
      </c>
      <c r="O146" s="140">
        <v>3.8545199999999999</v>
      </c>
      <c r="P146" s="140">
        <f t="shared" si="1"/>
        <v>3.8545199999999999</v>
      </c>
      <c r="Q146" s="140">
        <v>3.4770000000000002E-2</v>
      </c>
      <c r="R146" s="140">
        <f t="shared" si="2"/>
        <v>3.4770000000000002E-2</v>
      </c>
      <c r="S146" s="140">
        <v>0</v>
      </c>
      <c r="T146" s="141">
        <f t="shared" si="3"/>
        <v>0</v>
      </c>
      <c r="AR146" s="142" t="s">
        <v>141</v>
      </c>
      <c r="AT146" s="142" t="s">
        <v>136</v>
      </c>
      <c r="AU146" s="142" t="s">
        <v>142</v>
      </c>
      <c r="AY146" s="13" t="s">
        <v>133</v>
      </c>
      <c r="BE146" s="143">
        <f t="shared" si="4"/>
        <v>0</v>
      </c>
      <c r="BF146" s="143">
        <f t="shared" si="5"/>
        <v>70.38</v>
      </c>
      <c r="BG146" s="143">
        <f t="shared" si="6"/>
        <v>0</v>
      </c>
      <c r="BH146" s="143">
        <f t="shared" si="7"/>
        <v>0</v>
      </c>
      <c r="BI146" s="143">
        <f t="shared" si="8"/>
        <v>0</v>
      </c>
      <c r="BJ146" s="13" t="s">
        <v>142</v>
      </c>
      <c r="BK146" s="143">
        <f t="shared" si="9"/>
        <v>70.38</v>
      </c>
      <c r="BL146" s="13" t="s">
        <v>141</v>
      </c>
      <c r="BM146" s="142" t="s">
        <v>186</v>
      </c>
    </row>
    <row r="147" spans="2:65" s="1" customFormat="1" ht="24" customHeight="1">
      <c r="B147" s="131"/>
      <c r="C147" s="144" t="s">
        <v>187</v>
      </c>
      <c r="D147" s="144" t="s">
        <v>174</v>
      </c>
      <c r="E147" s="145" t="s">
        <v>188</v>
      </c>
      <c r="F147" s="146" t="s">
        <v>189</v>
      </c>
      <c r="G147" s="147" t="s">
        <v>146</v>
      </c>
      <c r="H147" s="148">
        <v>1</v>
      </c>
      <c r="I147" s="149">
        <v>219.04</v>
      </c>
      <c r="J147" s="149">
        <f t="shared" si="0"/>
        <v>219.04</v>
      </c>
      <c r="K147" s="146" t="s">
        <v>140</v>
      </c>
      <c r="L147" s="150"/>
      <c r="M147" s="151" t="s">
        <v>1</v>
      </c>
      <c r="N147" s="152" t="s">
        <v>39</v>
      </c>
      <c r="O147" s="140">
        <v>0</v>
      </c>
      <c r="P147" s="140">
        <f t="shared" si="1"/>
        <v>0</v>
      </c>
      <c r="Q147" s="140">
        <v>0.02</v>
      </c>
      <c r="R147" s="140">
        <f t="shared" si="2"/>
        <v>0.02</v>
      </c>
      <c r="S147" s="140">
        <v>0</v>
      </c>
      <c r="T147" s="141">
        <f t="shared" si="3"/>
        <v>0</v>
      </c>
      <c r="AR147" s="142" t="s">
        <v>169</v>
      </c>
      <c r="AT147" s="142" t="s">
        <v>174</v>
      </c>
      <c r="AU147" s="142" t="s">
        <v>142</v>
      </c>
      <c r="AY147" s="13" t="s">
        <v>133</v>
      </c>
      <c r="BE147" s="143">
        <f t="shared" si="4"/>
        <v>0</v>
      </c>
      <c r="BF147" s="143">
        <f t="shared" si="5"/>
        <v>219.04</v>
      </c>
      <c r="BG147" s="143">
        <f t="shared" si="6"/>
        <v>0</v>
      </c>
      <c r="BH147" s="143">
        <f t="shared" si="7"/>
        <v>0</v>
      </c>
      <c r="BI147" s="143">
        <f t="shared" si="8"/>
        <v>0</v>
      </c>
      <c r="BJ147" s="13" t="s">
        <v>142</v>
      </c>
      <c r="BK147" s="143">
        <f t="shared" si="9"/>
        <v>219.04</v>
      </c>
      <c r="BL147" s="13" t="s">
        <v>141</v>
      </c>
      <c r="BM147" s="142" t="s">
        <v>190</v>
      </c>
    </row>
    <row r="148" spans="2:65" s="11" customFormat="1" ht="22.9" customHeight="1">
      <c r="B148" s="119"/>
      <c r="D148" s="120" t="s">
        <v>72</v>
      </c>
      <c r="E148" s="129" t="s">
        <v>173</v>
      </c>
      <c r="F148" s="129" t="s">
        <v>191</v>
      </c>
      <c r="J148" s="130">
        <f>BK148</f>
        <v>7745.4599999999991</v>
      </c>
      <c r="L148" s="119"/>
      <c r="M148" s="123"/>
      <c r="N148" s="124"/>
      <c r="O148" s="124"/>
      <c r="P148" s="125">
        <f>SUM(P149:P162)</f>
        <v>141.76366599999997</v>
      </c>
      <c r="Q148" s="124"/>
      <c r="R148" s="125">
        <f>SUM(R149:R162)</f>
        <v>1.79826</v>
      </c>
      <c r="S148" s="124"/>
      <c r="T148" s="126">
        <f>SUM(T149:T162)</f>
        <v>6.4998400000000007</v>
      </c>
      <c r="AR148" s="120" t="s">
        <v>80</v>
      </c>
      <c r="AT148" s="127" t="s">
        <v>72</v>
      </c>
      <c r="AU148" s="127" t="s">
        <v>80</v>
      </c>
      <c r="AY148" s="120" t="s">
        <v>133</v>
      </c>
      <c r="BK148" s="128">
        <f>SUM(BK149:BK162)</f>
        <v>7745.4599999999991</v>
      </c>
    </row>
    <row r="149" spans="2:65" s="1" customFormat="1" ht="24" customHeight="1">
      <c r="B149" s="131"/>
      <c r="C149" s="132" t="s">
        <v>192</v>
      </c>
      <c r="D149" s="132" t="s">
        <v>136</v>
      </c>
      <c r="E149" s="133" t="s">
        <v>193</v>
      </c>
      <c r="F149" s="134" t="s">
        <v>194</v>
      </c>
      <c r="G149" s="135" t="s">
        <v>150</v>
      </c>
      <c r="H149" s="136">
        <v>290</v>
      </c>
      <c r="I149" s="137">
        <v>14.13</v>
      </c>
      <c r="J149" s="137">
        <f t="shared" ref="J149:J162" si="10">ROUND(I149*H149,2)</f>
        <v>4097.7</v>
      </c>
      <c r="K149" s="134" t="s">
        <v>140</v>
      </c>
      <c r="L149" s="26"/>
      <c r="M149" s="138" t="s">
        <v>1</v>
      </c>
      <c r="N149" s="139" t="s">
        <v>39</v>
      </c>
      <c r="O149" s="140">
        <v>0.252</v>
      </c>
      <c r="P149" s="140">
        <f t="shared" ref="P149:P162" si="11">O149*H149</f>
        <v>73.08</v>
      </c>
      <c r="Q149" s="140">
        <v>6.1799999999999997E-3</v>
      </c>
      <c r="R149" s="140">
        <f t="shared" ref="R149:R162" si="12">Q149*H149</f>
        <v>1.7922</v>
      </c>
      <c r="S149" s="140">
        <v>0</v>
      </c>
      <c r="T149" s="141">
        <f t="shared" ref="T149:T162" si="13">S149*H149</f>
        <v>0</v>
      </c>
      <c r="AR149" s="142" t="s">
        <v>141</v>
      </c>
      <c r="AT149" s="142" t="s">
        <v>136</v>
      </c>
      <c r="AU149" s="142" t="s">
        <v>142</v>
      </c>
      <c r="AY149" s="13" t="s">
        <v>133</v>
      </c>
      <c r="BE149" s="143">
        <f t="shared" ref="BE149:BE162" si="14">IF(N149="základná",J149,0)</f>
        <v>0</v>
      </c>
      <c r="BF149" s="143">
        <f t="shared" ref="BF149:BF162" si="15">IF(N149="znížená",J149,0)</f>
        <v>4097.7</v>
      </c>
      <c r="BG149" s="143">
        <f t="shared" ref="BG149:BG162" si="16">IF(N149="zákl. prenesená",J149,0)</f>
        <v>0</v>
      </c>
      <c r="BH149" s="143">
        <f t="shared" ref="BH149:BH162" si="17">IF(N149="zníž. prenesená",J149,0)</f>
        <v>0</v>
      </c>
      <c r="BI149" s="143">
        <f t="shared" ref="BI149:BI162" si="18">IF(N149="nulová",J149,0)</f>
        <v>0</v>
      </c>
      <c r="BJ149" s="13" t="s">
        <v>142</v>
      </c>
      <c r="BK149" s="143">
        <f t="shared" ref="BK149:BK162" si="19">ROUND(I149*H149,2)</f>
        <v>4097.7</v>
      </c>
      <c r="BL149" s="13" t="s">
        <v>141</v>
      </c>
      <c r="BM149" s="142" t="s">
        <v>195</v>
      </c>
    </row>
    <row r="150" spans="2:65" s="1" customFormat="1" ht="24" customHeight="1">
      <c r="B150" s="131"/>
      <c r="C150" s="132" t="s">
        <v>196</v>
      </c>
      <c r="D150" s="132" t="s">
        <v>136</v>
      </c>
      <c r="E150" s="133" t="s">
        <v>197</v>
      </c>
      <c r="F150" s="134" t="s">
        <v>198</v>
      </c>
      <c r="G150" s="135" t="s">
        <v>199</v>
      </c>
      <c r="H150" s="136">
        <v>202</v>
      </c>
      <c r="I150" s="137">
        <v>3.29</v>
      </c>
      <c r="J150" s="137">
        <f t="shared" si="10"/>
        <v>664.58</v>
      </c>
      <c r="K150" s="134" t="s">
        <v>140</v>
      </c>
      <c r="L150" s="26"/>
      <c r="M150" s="138" t="s">
        <v>1</v>
      </c>
      <c r="N150" s="139" t="s">
        <v>39</v>
      </c>
      <c r="O150" s="140">
        <v>9.4009999999999996E-2</v>
      </c>
      <c r="P150" s="140">
        <f t="shared" si="11"/>
        <v>18.990019999999998</v>
      </c>
      <c r="Q150" s="140">
        <v>3.0000000000000001E-5</v>
      </c>
      <c r="R150" s="140">
        <f t="shared" si="12"/>
        <v>6.0600000000000003E-3</v>
      </c>
      <c r="S150" s="140">
        <v>0</v>
      </c>
      <c r="T150" s="141">
        <f t="shared" si="13"/>
        <v>0</v>
      </c>
      <c r="AR150" s="142" t="s">
        <v>141</v>
      </c>
      <c r="AT150" s="142" t="s">
        <v>136</v>
      </c>
      <c r="AU150" s="142" t="s">
        <v>142</v>
      </c>
      <c r="AY150" s="13" t="s">
        <v>133</v>
      </c>
      <c r="BE150" s="143">
        <f t="shared" si="14"/>
        <v>0</v>
      </c>
      <c r="BF150" s="143">
        <f t="shared" si="15"/>
        <v>664.58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3" t="s">
        <v>142</v>
      </c>
      <c r="BK150" s="143">
        <f t="shared" si="19"/>
        <v>664.58</v>
      </c>
      <c r="BL150" s="13" t="s">
        <v>141</v>
      </c>
      <c r="BM150" s="142" t="s">
        <v>200</v>
      </c>
    </row>
    <row r="151" spans="2:65" s="1" customFormat="1" ht="36" customHeight="1">
      <c r="B151" s="131"/>
      <c r="C151" s="132" t="s">
        <v>201</v>
      </c>
      <c r="D151" s="132" t="s">
        <v>136</v>
      </c>
      <c r="E151" s="133" t="s">
        <v>202</v>
      </c>
      <c r="F151" s="134" t="s">
        <v>203</v>
      </c>
      <c r="G151" s="135" t="s">
        <v>139</v>
      </c>
      <c r="H151" s="136">
        <v>0.52800000000000002</v>
      </c>
      <c r="I151" s="137">
        <v>29.15</v>
      </c>
      <c r="J151" s="137">
        <f t="shared" si="10"/>
        <v>15.39</v>
      </c>
      <c r="K151" s="134" t="s">
        <v>140</v>
      </c>
      <c r="L151" s="26"/>
      <c r="M151" s="138" t="s">
        <v>1</v>
      </c>
      <c r="N151" s="139" t="s">
        <v>39</v>
      </c>
      <c r="O151" s="140">
        <v>1.4550000000000001</v>
      </c>
      <c r="P151" s="140">
        <f t="shared" si="11"/>
        <v>0.76824000000000003</v>
      </c>
      <c r="Q151" s="140">
        <v>0</v>
      </c>
      <c r="R151" s="140">
        <f t="shared" si="12"/>
        <v>0</v>
      </c>
      <c r="S151" s="140">
        <v>1.905</v>
      </c>
      <c r="T151" s="141">
        <f t="shared" si="13"/>
        <v>1.0058400000000001</v>
      </c>
      <c r="AR151" s="142" t="s">
        <v>141</v>
      </c>
      <c r="AT151" s="142" t="s">
        <v>136</v>
      </c>
      <c r="AU151" s="142" t="s">
        <v>142</v>
      </c>
      <c r="AY151" s="13" t="s">
        <v>133</v>
      </c>
      <c r="BE151" s="143">
        <f t="shared" si="14"/>
        <v>0</v>
      </c>
      <c r="BF151" s="143">
        <f t="shared" si="15"/>
        <v>15.39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3" t="s">
        <v>142</v>
      </c>
      <c r="BK151" s="143">
        <f t="shared" si="19"/>
        <v>15.39</v>
      </c>
      <c r="BL151" s="13" t="s">
        <v>141</v>
      </c>
      <c r="BM151" s="142" t="s">
        <v>204</v>
      </c>
    </row>
    <row r="152" spans="2:65" s="1" customFormat="1" ht="24" customHeight="1">
      <c r="B152" s="131"/>
      <c r="C152" s="132" t="s">
        <v>156</v>
      </c>
      <c r="D152" s="132" t="s">
        <v>136</v>
      </c>
      <c r="E152" s="133" t="s">
        <v>205</v>
      </c>
      <c r="F152" s="134" t="s">
        <v>206</v>
      </c>
      <c r="G152" s="135" t="s">
        <v>139</v>
      </c>
      <c r="H152" s="136">
        <v>0.15</v>
      </c>
      <c r="I152" s="137">
        <v>137.63</v>
      </c>
      <c r="J152" s="137">
        <f t="shared" si="10"/>
        <v>20.64</v>
      </c>
      <c r="K152" s="134" t="s">
        <v>140</v>
      </c>
      <c r="L152" s="26"/>
      <c r="M152" s="138" t="s">
        <v>1</v>
      </c>
      <c r="N152" s="139" t="s">
        <v>39</v>
      </c>
      <c r="O152" s="140">
        <v>8.6609999999999996</v>
      </c>
      <c r="P152" s="140">
        <f t="shared" si="11"/>
        <v>1.2991499999999998</v>
      </c>
      <c r="Q152" s="140">
        <v>0</v>
      </c>
      <c r="R152" s="140">
        <f t="shared" si="12"/>
        <v>0</v>
      </c>
      <c r="S152" s="140">
        <v>2.4</v>
      </c>
      <c r="T152" s="141">
        <f t="shared" si="13"/>
        <v>0.36</v>
      </c>
      <c r="AR152" s="142" t="s">
        <v>141</v>
      </c>
      <c r="AT152" s="142" t="s">
        <v>136</v>
      </c>
      <c r="AU152" s="142" t="s">
        <v>142</v>
      </c>
      <c r="AY152" s="13" t="s">
        <v>133</v>
      </c>
      <c r="BE152" s="143">
        <f t="shared" si="14"/>
        <v>0</v>
      </c>
      <c r="BF152" s="143">
        <f t="shared" si="15"/>
        <v>20.64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3" t="s">
        <v>142</v>
      </c>
      <c r="BK152" s="143">
        <f t="shared" si="19"/>
        <v>20.64</v>
      </c>
      <c r="BL152" s="13" t="s">
        <v>141</v>
      </c>
      <c r="BM152" s="142" t="s">
        <v>207</v>
      </c>
    </row>
    <row r="153" spans="2:65" s="1" customFormat="1" ht="36" customHeight="1">
      <c r="B153" s="131"/>
      <c r="C153" s="132" t="s">
        <v>208</v>
      </c>
      <c r="D153" s="132" t="s">
        <v>136</v>
      </c>
      <c r="E153" s="133" t="s">
        <v>209</v>
      </c>
      <c r="F153" s="134" t="s">
        <v>210</v>
      </c>
      <c r="G153" s="135" t="s">
        <v>150</v>
      </c>
      <c r="H153" s="136">
        <v>78</v>
      </c>
      <c r="I153" s="137">
        <v>4.3899999999999997</v>
      </c>
      <c r="J153" s="137">
        <f t="shared" si="10"/>
        <v>342.42</v>
      </c>
      <c r="K153" s="134" t="s">
        <v>140</v>
      </c>
      <c r="L153" s="26"/>
      <c r="M153" s="138" t="s">
        <v>1</v>
      </c>
      <c r="N153" s="139" t="s">
        <v>39</v>
      </c>
      <c r="O153" s="140">
        <v>0.29099999999999998</v>
      </c>
      <c r="P153" s="140">
        <f t="shared" si="11"/>
        <v>22.697999999999997</v>
      </c>
      <c r="Q153" s="140">
        <v>0</v>
      </c>
      <c r="R153" s="140">
        <f t="shared" si="12"/>
        <v>0</v>
      </c>
      <c r="S153" s="140">
        <v>6.5000000000000002E-2</v>
      </c>
      <c r="T153" s="141">
        <f t="shared" si="13"/>
        <v>5.07</v>
      </c>
      <c r="AR153" s="142" t="s">
        <v>141</v>
      </c>
      <c r="AT153" s="142" t="s">
        <v>136</v>
      </c>
      <c r="AU153" s="142" t="s">
        <v>142</v>
      </c>
      <c r="AY153" s="13" t="s">
        <v>133</v>
      </c>
      <c r="BE153" s="143">
        <f t="shared" si="14"/>
        <v>0</v>
      </c>
      <c r="BF153" s="143">
        <f t="shared" si="15"/>
        <v>342.42</v>
      </c>
      <c r="BG153" s="143">
        <f t="shared" si="16"/>
        <v>0</v>
      </c>
      <c r="BH153" s="143">
        <f t="shared" si="17"/>
        <v>0</v>
      </c>
      <c r="BI153" s="143">
        <f t="shared" si="18"/>
        <v>0</v>
      </c>
      <c r="BJ153" s="13" t="s">
        <v>142</v>
      </c>
      <c r="BK153" s="143">
        <f t="shared" si="19"/>
        <v>342.42</v>
      </c>
      <c r="BL153" s="13" t="s">
        <v>141</v>
      </c>
      <c r="BM153" s="142" t="s">
        <v>211</v>
      </c>
    </row>
    <row r="154" spans="2:65" s="1" customFormat="1" ht="24" customHeight="1">
      <c r="B154" s="131"/>
      <c r="C154" s="132" t="s">
        <v>212</v>
      </c>
      <c r="D154" s="132" t="s">
        <v>136</v>
      </c>
      <c r="E154" s="133" t="s">
        <v>213</v>
      </c>
      <c r="F154" s="134" t="s">
        <v>214</v>
      </c>
      <c r="G154" s="135" t="s">
        <v>199</v>
      </c>
      <c r="H154" s="136">
        <v>3</v>
      </c>
      <c r="I154" s="137">
        <v>2.99</v>
      </c>
      <c r="J154" s="137">
        <f t="shared" si="10"/>
        <v>8.9700000000000006</v>
      </c>
      <c r="K154" s="134" t="s">
        <v>140</v>
      </c>
      <c r="L154" s="26"/>
      <c r="M154" s="138" t="s">
        <v>1</v>
      </c>
      <c r="N154" s="139" t="s">
        <v>39</v>
      </c>
      <c r="O154" s="140">
        <v>0.188</v>
      </c>
      <c r="P154" s="140">
        <f t="shared" si="11"/>
        <v>0.56400000000000006</v>
      </c>
      <c r="Q154" s="140">
        <v>0</v>
      </c>
      <c r="R154" s="140">
        <f t="shared" si="12"/>
        <v>0</v>
      </c>
      <c r="S154" s="140">
        <v>1.2E-2</v>
      </c>
      <c r="T154" s="141">
        <f t="shared" si="13"/>
        <v>3.6000000000000004E-2</v>
      </c>
      <c r="AR154" s="142" t="s">
        <v>141</v>
      </c>
      <c r="AT154" s="142" t="s">
        <v>136</v>
      </c>
      <c r="AU154" s="142" t="s">
        <v>142</v>
      </c>
      <c r="AY154" s="13" t="s">
        <v>133</v>
      </c>
      <c r="BE154" s="143">
        <f t="shared" si="14"/>
        <v>0</v>
      </c>
      <c r="BF154" s="143">
        <f t="shared" si="15"/>
        <v>8.9700000000000006</v>
      </c>
      <c r="BG154" s="143">
        <f t="shared" si="16"/>
        <v>0</v>
      </c>
      <c r="BH154" s="143">
        <f t="shared" si="17"/>
        <v>0</v>
      </c>
      <c r="BI154" s="143">
        <f t="shared" si="18"/>
        <v>0</v>
      </c>
      <c r="BJ154" s="13" t="s">
        <v>142</v>
      </c>
      <c r="BK154" s="143">
        <f t="shared" si="19"/>
        <v>8.9700000000000006</v>
      </c>
      <c r="BL154" s="13" t="s">
        <v>141</v>
      </c>
      <c r="BM154" s="142" t="s">
        <v>215</v>
      </c>
    </row>
    <row r="155" spans="2:65" s="1" customFormat="1" ht="24" customHeight="1">
      <c r="B155" s="131"/>
      <c r="C155" s="132" t="s">
        <v>216</v>
      </c>
      <c r="D155" s="132" t="s">
        <v>136</v>
      </c>
      <c r="E155" s="133" t="s">
        <v>217</v>
      </c>
      <c r="F155" s="134" t="s">
        <v>218</v>
      </c>
      <c r="G155" s="135" t="s">
        <v>146</v>
      </c>
      <c r="H155" s="136">
        <v>1</v>
      </c>
      <c r="I155" s="137">
        <v>1.42</v>
      </c>
      <c r="J155" s="137">
        <f t="shared" si="10"/>
        <v>1.42</v>
      </c>
      <c r="K155" s="134" t="s">
        <v>140</v>
      </c>
      <c r="L155" s="26"/>
      <c r="M155" s="138" t="s">
        <v>1</v>
      </c>
      <c r="N155" s="139" t="s">
        <v>39</v>
      </c>
      <c r="O155" s="140">
        <v>8.8999999999999996E-2</v>
      </c>
      <c r="P155" s="140">
        <f t="shared" si="11"/>
        <v>8.8999999999999996E-2</v>
      </c>
      <c r="Q155" s="140">
        <v>0</v>
      </c>
      <c r="R155" s="140">
        <f t="shared" si="12"/>
        <v>0</v>
      </c>
      <c r="S155" s="140">
        <v>2.7E-2</v>
      </c>
      <c r="T155" s="141">
        <f t="shared" si="13"/>
        <v>2.7E-2</v>
      </c>
      <c r="AR155" s="142" t="s">
        <v>141</v>
      </c>
      <c r="AT155" s="142" t="s">
        <v>136</v>
      </c>
      <c r="AU155" s="142" t="s">
        <v>142</v>
      </c>
      <c r="AY155" s="13" t="s">
        <v>133</v>
      </c>
      <c r="BE155" s="143">
        <f t="shared" si="14"/>
        <v>0</v>
      </c>
      <c r="BF155" s="143">
        <f t="shared" si="15"/>
        <v>1.42</v>
      </c>
      <c r="BG155" s="143">
        <f t="shared" si="16"/>
        <v>0</v>
      </c>
      <c r="BH155" s="143">
        <f t="shared" si="17"/>
        <v>0</v>
      </c>
      <c r="BI155" s="143">
        <f t="shared" si="18"/>
        <v>0</v>
      </c>
      <c r="BJ155" s="13" t="s">
        <v>142</v>
      </c>
      <c r="BK155" s="143">
        <f t="shared" si="19"/>
        <v>1.42</v>
      </c>
      <c r="BL155" s="13" t="s">
        <v>141</v>
      </c>
      <c r="BM155" s="142" t="s">
        <v>219</v>
      </c>
    </row>
    <row r="156" spans="2:65" s="1" customFormat="1" ht="24" customHeight="1">
      <c r="B156" s="131"/>
      <c r="C156" s="132" t="s">
        <v>220</v>
      </c>
      <c r="D156" s="132" t="s">
        <v>136</v>
      </c>
      <c r="E156" s="133" t="s">
        <v>221</v>
      </c>
      <c r="F156" s="134" t="s">
        <v>222</v>
      </c>
      <c r="G156" s="135" t="s">
        <v>223</v>
      </c>
      <c r="H156" s="136">
        <v>1</v>
      </c>
      <c r="I156" s="137">
        <v>1300</v>
      </c>
      <c r="J156" s="137">
        <f t="shared" si="10"/>
        <v>1300</v>
      </c>
      <c r="K156" s="134" t="s">
        <v>140</v>
      </c>
      <c r="L156" s="26"/>
      <c r="M156" s="138" t="s">
        <v>1</v>
      </c>
      <c r="N156" s="139" t="s">
        <v>39</v>
      </c>
      <c r="O156" s="140">
        <v>0.14199999999999999</v>
      </c>
      <c r="P156" s="140">
        <f t="shared" si="11"/>
        <v>0.14199999999999999</v>
      </c>
      <c r="Q156" s="140">
        <v>0</v>
      </c>
      <c r="R156" s="140">
        <f t="shared" si="12"/>
        <v>0</v>
      </c>
      <c r="S156" s="140">
        <v>1E-3</v>
      </c>
      <c r="T156" s="141">
        <f t="shared" si="13"/>
        <v>1E-3</v>
      </c>
      <c r="AR156" s="142" t="s">
        <v>141</v>
      </c>
      <c r="AT156" s="142" t="s">
        <v>136</v>
      </c>
      <c r="AU156" s="142" t="s">
        <v>142</v>
      </c>
      <c r="AY156" s="13" t="s">
        <v>133</v>
      </c>
      <c r="BE156" s="143">
        <f t="shared" si="14"/>
        <v>0</v>
      </c>
      <c r="BF156" s="143">
        <f t="shared" si="15"/>
        <v>1300</v>
      </c>
      <c r="BG156" s="143">
        <f t="shared" si="16"/>
        <v>0</v>
      </c>
      <c r="BH156" s="143">
        <f t="shared" si="17"/>
        <v>0</v>
      </c>
      <c r="BI156" s="143">
        <f t="shared" si="18"/>
        <v>0</v>
      </c>
      <c r="BJ156" s="13" t="s">
        <v>142</v>
      </c>
      <c r="BK156" s="143">
        <f t="shared" si="19"/>
        <v>1300</v>
      </c>
      <c r="BL156" s="13" t="s">
        <v>141</v>
      </c>
      <c r="BM156" s="142" t="s">
        <v>224</v>
      </c>
    </row>
    <row r="157" spans="2:65" s="1" customFormat="1" ht="16.5" customHeight="1">
      <c r="B157" s="131"/>
      <c r="C157" s="132" t="s">
        <v>225</v>
      </c>
      <c r="D157" s="132" t="s">
        <v>136</v>
      </c>
      <c r="E157" s="133" t="s">
        <v>226</v>
      </c>
      <c r="F157" s="134" t="s">
        <v>227</v>
      </c>
      <c r="G157" s="135" t="s">
        <v>228</v>
      </c>
      <c r="H157" s="136">
        <v>12.795999999999999</v>
      </c>
      <c r="I157" s="137">
        <v>15.73</v>
      </c>
      <c r="J157" s="137">
        <f t="shared" si="10"/>
        <v>201.28</v>
      </c>
      <c r="K157" s="134" t="s">
        <v>140</v>
      </c>
      <c r="L157" s="26"/>
      <c r="M157" s="138" t="s">
        <v>1</v>
      </c>
      <c r="N157" s="139" t="s">
        <v>39</v>
      </c>
      <c r="O157" s="140">
        <v>0.59799999999999998</v>
      </c>
      <c r="P157" s="140">
        <f t="shared" si="11"/>
        <v>7.6520079999999995</v>
      </c>
      <c r="Q157" s="140">
        <v>0</v>
      </c>
      <c r="R157" s="140">
        <f t="shared" si="12"/>
        <v>0</v>
      </c>
      <c r="S157" s="140">
        <v>0</v>
      </c>
      <c r="T157" s="141">
        <f t="shared" si="13"/>
        <v>0</v>
      </c>
      <c r="AR157" s="142" t="s">
        <v>141</v>
      </c>
      <c r="AT157" s="142" t="s">
        <v>136</v>
      </c>
      <c r="AU157" s="142" t="s">
        <v>142</v>
      </c>
      <c r="AY157" s="13" t="s">
        <v>133</v>
      </c>
      <c r="BE157" s="143">
        <f t="shared" si="14"/>
        <v>0</v>
      </c>
      <c r="BF157" s="143">
        <f t="shared" si="15"/>
        <v>201.28</v>
      </c>
      <c r="BG157" s="143">
        <f t="shared" si="16"/>
        <v>0</v>
      </c>
      <c r="BH157" s="143">
        <f t="shared" si="17"/>
        <v>0</v>
      </c>
      <c r="BI157" s="143">
        <f t="shared" si="18"/>
        <v>0</v>
      </c>
      <c r="BJ157" s="13" t="s">
        <v>142</v>
      </c>
      <c r="BK157" s="143">
        <f t="shared" si="19"/>
        <v>201.28</v>
      </c>
      <c r="BL157" s="13" t="s">
        <v>141</v>
      </c>
      <c r="BM157" s="142" t="s">
        <v>229</v>
      </c>
    </row>
    <row r="158" spans="2:65" s="1" customFormat="1" ht="24" customHeight="1">
      <c r="B158" s="131"/>
      <c r="C158" s="132" t="s">
        <v>230</v>
      </c>
      <c r="D158" s="132" t="s">
        <v>136</v>
      </c>
      <c r="E158" s="133" t="s">
        <v>231</v>
      </c>
      <c r="F158" s="134" t="s">
        <v>232</v>
      </c>
      <c r="G158" s="135" t="s">
        <v>228</v>
      </c>
      <c r="H158" s="136">
        <v>179.14400000000001</v>
      </c>
      <c r="I158" s="137">
        <v>0.51</v>
      </c>
      <c r="J158" s="137">
        <f t="shared" si="10"/>
        <v>91.36</v>
      </c>
      <c r="K158" s="134" t="s">
        <v>140</v>
      </c>
      <c r="L158" s="26"/>
      <c r="M158" s="138" t="s">
        <v>1</v>
      </c>
      <c r="N158" s="139" t="s">
        <v>39</v>
      </c>
      <c r="O158" s="140">
        <v>7.0000000000000001E-3</v>
      </c>
      <c r="P158" s="140">
        <f t="shared" si="11"/>
        <v>1.254008</v>
      </c>
      <c r="Q158" s="140">
        <v>0</v>
      </c>
      <c r="R158" s="140">
        <f t="shared" si="12"/>
        <v>0</v>
      </c>
      <c r="S158" s="140">
        <v>0</v>
      </c>
      <c r="T158" s="141">
        <f t="shared" si="13"/>
        <v>0</v>
      </c>
      <c r="AR158" s="142" t="s">
        <v>141</v>
      </c>
      <c r="AT158" s="142" t="s">
        <v>136</v>
      </c>
      <c r="AU158" s="142" t="s">
        <v>142</v>
      </c>
      <c r="AY158" s="13" t="s">
        <v>133</v>
      </c>
      <c r="BE158" s="143">
        <f t="shared" si="14"/>
        <v>0</v>
      </c>
      <c r="BF158" s="143">
        <f t="shared" si="15"/>
        <v>91.36</v>
      </c>
      <c r="BG158" s="143">
        <f t="shared" si="16"/>
        <v>0</v>
      </c>
      <c r="BH158" s="143">
        <f t="shared" si="17"/>
        <v>0</v>
      </c>
      <c r="BI158" s="143">
        <f t="shared" si="18"/>
        <v>0</v>
      </c>
      <c r="BJ158" s="13" t="s">
        <v>142</v>
      </c>
      <c r="BK158" s="143">
        <f t="shared" si="19"/>
        <v>91.36</v>
      </c>
      <c r="BL158" s="13" t="s">
        <v>141</v>
      </c>
      <c r="BM158" s="142" t="s">
        <v>233</v>
      </c>
    </row>
    <row r="159" spans="2:65" s="1" customFormat="1" ht="24" customHeight="1">
      <c r="B159" s="131"/>
      <c r="C159" s="132" t="s">
        <v>234</v>
      </c>
      <c r="D159" s="132" t="s">
        <v>136</v>
      </c>
      <c r="E159" s="133" t="s">
        <v>235</v>
      </c>
      <c r="F159" s="134" t="s">
        <v>236</v>
      </c>
      <c r="G159" s="135" t="s">
        <v>228</v>
      </c>
      <c r="H159" s="136">
        <v>12.795999999999999</v>
      </c>
      <c r="I159" s="137">
        <v>11.91</v>
      </c>
      <c r="J159" s="137">
        <f t="shared" si="10"/>
        <v>152.4</v>
      </c>
      <c r="K159" s="134" t="s">
        <v>140</v>
      </c>
      <c r="L159" s="26"/>
      <c r="M159" s="138" t="s">
        <v>1</v>
      </c>
      <c r="N159" s="139" t="s">
        <v>39</v>
      </c>
      <c r="O159" s="140">
        <v>0.89</v>
      </c>
      <c r="P159" s="140">
        <f t="shared" si="11"/>
        <v>11.388439999999999</v>
      </c>
      <c r="Q159" s="140">
        <v>0</v>
      </c>
      <c r="R159" s="140">
        <f t="shared" si="12"/>
        <v>0</v>
      </c>
      <c r="S159" s="140">
        <v>0</v>
      </c>
      <c r="T159" s="141">
        <f t="shared" si="13"/>
        <v>0</v>
      </c>
      <c r="AR159" s="142" t="s">
        <v>141</v>
      </c>
      <c r="AT159" s="142" t="s">
        <v>136</v>
      </c>
      <c r="AU159" s="142" t="s">
        <v>142</v>
      </c>
      <c r="AY159" s="13" t="s">
        <v>133</v>
      </c>
      <c r="BE159" s="143">
        <f t="shared" si="14"/>
        <v>0</v>
      </c>
      <c r="BF159" s="143">
        <f t="shared" si="15"/>
        <v>152.4</v>
      </c>
      <c r="BG159" s="143">
        <f t="shared" si="16"/>
        <v>0</v>
      </c>
      <c r="BH159" s="143">
        <f t="shared" si="17"/>
        <v>0</v>
      </c>
      <c r="BI159" s="143">
        <f t="shared" si="18"/>
        <v>0</v>
      </c>
      <c r="BJ159" s="13" t="s">
        <v>142</v>
      </c>
      <c r="BK159" s="143">
        <f t="shared" si="19"/>
        <v>152.4</v>
      </c>
      <c r="BL159" s="13" t="s">
        <v>141</v>
      </c>
      <c r="BM159" s="142" t="s">
        <v>237</v>
      </c>
    </row>
    <row r="160" spans="2:65" s="1" customFormat="1" ht="24" customHeight="1">
      <c r="B160" s="131"/>
      <c r="C160" s="132" t="s">
        <v>238</v>
      </c>
      <c r="D160" s="132" t="s">
        <v>136</v>
      </c>
      <c r="E160" s="133" t="s">
        <v>239</v>
      </c>
      <c r="F160" s="134" t="s">
        <v>240</v>
      </c>
      <c r="G160" s="135" t="s">
        <v>228</v>
      </c>
      <c r="H160" s="136">
        <v>38.387999999999998</v>
      </c>
      <c r="I160" s="137">
        <v>1.34</v>
      </c>
      <c r="J160" s="137">
        <f t="shared" si="10"/>
        <v>51.44</v>
      </c>
      <c r="K160" s="134" t="s">
        <v>140</v>
      </c>
      <c r="L160" s="26"/>
      <c r="M160" s="138" t="s">
        <v>1</v>
      </c>
      <c r="N160" s="139" t="s">
        <v>39</v>
      </c>
      <c r="O160" s="140">
        <v>0.1</v>
      </c>
      <c r="P160" s="140">
        <f t="shared" si="11"/>
        <v>3.8388</v>
      </c>
      <c r="Q160" s="140">
        <v>0</v>
      </c>
      <c r="R160" s="140">
        <f t="shared" si="12"/>
        <v>0</v>
      </c>
      <c r="S160" s="140">
        <v>0</v>
      </c>
      <c r="T160" s="141">
        <f t="shared" si="13"/>
        <v>0</v>
      </c>
      <c r="AR160" s="142" t="s">
        <v>141</v>
      </c>
      <c r="AT160" s="142" t="s">
        <v>136</v>
      </c>
      <c r="AU160" s="142" t="s">
        <v>142</v>
      </c>
      <c r="AY160" s="13" t="s">
        <v>133</v>
      </c>
      <c r="BE160" s="143">
        <f t="shared" si="14"/>
        <v>0</v>
      </c>
      <c r="BF160" s="143">
        <f t="shared" si="15"/>
        <v>51.44</v>
      </c>
      <c r="BG160" s="143">
        <f t="shared" si="16"/>
        <v>0</v>
      </c>
      <c r="BH160" s="143">
        <f t="shared" si="17"/>
        <v>0</v>
      </c>
      <c r="BI160" s="143">
        <f t="shared" si="18"/>
        <v>0</v>
      </c>
      <c r="BJ160" s="13" t="s">
        <v>142</v>
      </c>
      <c r="BK160" s="143">
        <f t="shared" si="19"/>
        <v>51.44</v>
      </c>
      <c r="BL160" s="13" t="s">
        <v>141</v>
      </c>
      <c r="BM160" s="142" t="s">
        <v>241</v>
      </c>
    </row>
    <row r="161" spans="2:65" s="1" customFormat="1" ht="24" customHeight="1">
      <c r="B161" s="131"/>
      <c r="C161" s="132" t="s">
        <v>242</v>
      </c>
      <c r="D161" s="132" t="s">
        <v>136</v>
      </c>
      <c r="E161" s="133" t="s">
        <v>243</v>
      </c>
      <c r="F161" s="134" t="s">
        <v>244</v>
      </c>
      <c r="G161" s="135" t="s">
        <v>228</v>
      </c>
      <c r="H161" s="136">
        <v>12.795999999999999</v>
      </c>
      <c r="I161" s="137">
        <v>35</v>
      </c>
      <c r="J161" s="137">
        <f t="shared" si="10"/>
        <v>447.86</v>
      </c>
      <c r="K161" s="134" t="s">
        <v>140</v>
      </c>
      <c r="L161" s="26"/>
      <c r="M161" s="138" t="s">
        <v>1</v>
      </c>
      <c r="N161" s="139" t="s">
        <v>39</v>
      </c>
      <c r="O161" s="140">
        <v>0</v>
      </c>
      <c r="P161" s="140">
        <f t="shared" si="11"/>
        <v>0</v>
      </c>
      <c r="Q161" s="140">
        <v>0</v>
      </c>
      <c r="R161" s="140">
        <f t="shared" si="12"/>
        <v>0</v>
      </c>
      <c r="S161" s="140">
        <v>0</v>
      </c>
      <c r="T161" s="141">
        <f t="shared" si="13"/>
        <v>0</v>
      </c>
      <c r="AR161" s="142" t="s">
        <v>141</v>
      </c>
      <c r="AT161" s="142" t="s">
        <v>136</v>
      </c>
      <c r="AU161" s="142" t="s">
        <v>142</v>
      </c>
      <c r="AY161" s="13" t="s">
        <v>133</v>
      </c>
      <c r="BE161" s="143">
        <f t="shared" si="14"/>
        <v>0</v>
      </c>
      <c r="BF161" s="143">
        <f t="shared" si="15"/>
        <v>447.86</v>
      </c>
      <c r="BG161" s="143">
        <f t="shared" si="16"/>
        <v>0</v>
      </c>
      <c r="BH161" s="143">
        <f t="shared" si="17"/>
        <v>0</v>
      </c>
      <c r="BI161" s="143">
        <f t="shared" si="18"/>
        <v>0</v>
      </c>
      <c r="BJ161" s="13" t="s">
        <v>142</v>
      </c>
      <c r="BK161" s="143">
        <f t="shared" si="19"/>
        <v>447.86</v>
      </c>
      <c r="BL161" s="13" t="s">
        <v>141</v>
      </c>
      <c r="BM161" s="142" t="s">
        <v>245</v>
      </c>
    </row>
    <row r="162" spans="2:65" s="1" customFormat="1" ht="16.5" customHeight="1">
      <c r="B162" s="131"/>
      <c r="C162" s="132" t="s">
        <v>246</v>
      </c>
      <c r="D162" s="132" t="s">
        <v>136</v>
      </c>
      <c r="E162" s="133" t="s">
        <v>247</v>
      </c>
      <c r="F162" s="134" t="s">
        <v>248</v>
      </c>
      <c r="G162" s="135" t="s">
        <v>146</v>
      </c>
      <c r="H162" s="136">
        <v>5</v>
      </c>
      <c r="I162" s="137">
        <v>70</v>
      </c>
      <c r="J162" s="137">
        <f t="shared" si="10"/>
        <v>350</v>
      </c>
      <c r="K162" s="134" t="s">
        <v>140</v>
      </c>
      <c r="L162" s="26"/>
      <c r="M162" s="138" t="s">
        <v>1</v>
      </c>
      <c r="N162" s="139" t="s">
        <v>39</v>
      </c>
      <c r="O162" s="140">
        <v>0</v>
      </c>
      <c r="P162" s="140">
        <f t="shared" si="11"/>
        <v>0</v>
      </c>
      <c r="Q162" s="140">
        <v>0</v>
      </c>
      <c r="R162" s="140">
        <f t="shared" si="12"/>
        <v>0</v>
      </c>
      <c r="S162" s="140">
        <v>0</v>
      </c>
      <c r="T162" s="141">
        <f t="shared" si="13"/>
        <v>0</v>
      </c>
      <c r="AR162" s="142" t="s">
        <v>156</v>
      </c>
      <c r="AT162" s="142" t="s">
        <v>136</v>
      </c>
      <c r="AU162" s="142" t="s">
        <v>142</v>
      </c>
      <c r="AY162" s="13" t="s">
        <v>133</v>
      </c>
      <c r="BE162" s="143">
        <f t="shared" si="14"/>
        <v>0</v>
      </c>
      <c r="BF162" s="143">
        <f t="shared" si="15"/>
        <v>350</v>
      </c>
      <c r="BG162" s="143">
        <f t="shared" si="16"/>
        <v>0</v>
      </c>
      <c r="BH162" s="143">
        <f t="shared" si="17"/>
        <v>0</v>
      </c>
      <c r="BI162" s="143">
        <f t="shared" si="18"/>
        <v>0</v>
      </c>
      <c r="BJ162" s="13" t="s">
        <v>142</v>
      </c>
      <c r="BK162" s="143">
        <f t="shared" si="19"/>
        <v>350</v>
      </c>
      <c r="BL162" s="13" t="s">
        <v>156</v>
      </c>
      <c r="BM162" s="142" t="s">
        <v>249</v>
      </c>
    </row>
    <row r="163" spans="2:65" s="11" customFormat="1" ht="22.9" customHeight="1">
      <c r="B163" s="119"/>
      <c r="D163" s="120" t="s">
        <v>72</v>
      </c>
      <c r="E163" s="129" t="s">
        <v>250</v>
      </c>
      <c r="F163" s="129" t="s">
        <v>251</v>
      </c>
      <c r="J163" s="130">
        <f>BK163</f>
        <v>1403.1399999999999</v>
      </c>
      <c r="L163" s="119"/>
      <c r="M163" s="123"/>
      <c r="N163" s="124"/>
      <c r="O163" s="124"/>
      <c r="P163" s="125">
        <f>SUM(P164:P165)</f>
        <v>83.557151999999988</v>
      </c>
      <c r="Q163" s="124"/>
      <c r="R163" s="125">
        <f>SUM(R164:R165)</f>
        <v>0</v>
      </c>
      <c r="S163" s="124"/>
      <c r="T163" s="126">
        <f>SUM(T164:T165)</f>
        <v>0</v>
      </c>
      <c r="AR163" s="120" t="s">
        <v>80</v>
      </c>
      <c r="AT163" s="127" t="s">
        <v>72</v>
      </c>
      <c r="AU163" s="127" t="s">
        <v>80</v>
      </c>
      <c r="AY163" s="120" t="s">
        <v>133</v>
      </c>
      <c r="BK163" s="128">
        <f>SUM(BK164:BK165)</f>
        <v>1403.1399999999999</v>
      </c>
    </row>
    <row r="164" spans="2:65" s="1" customFormat="1" ht="24" customHeight="1">
      <c r="B164" s="131"/>
      <c r="C164" s="132" t="s">
        <v>252</v>
      </c>
      <c r="D164" s="132" t="s">
        <v>136</v>
      </c>
      <c r="E164" s="133" t="s">
        <v>253</v>
      </c>
      <c r="F164" s="134" t="s">
        <v>254</v>
      </c>
      <c r="G164" s="135" t="s">
        <v>228</v>
      </c>
      <c r="H164" s="136">
        <v>10.416</v>
      </c>
      <c r="I164" s="137">
        <v>118.65</v>
      </c>
      <c r="J164" s="137">
        <f>ROUND(I164*H164,2)</f>
        <v>1235.8599999999999</v>
      </c>
      <c r="K164" s="134" t="s">
        <v>140</v>
      </c>
      <c r="L164" s="26"/>
      <c r="M164" s="138" t="s">
        <v>1</v>
      </c>
      <c r="N164" s="139" t="s">
        <v>39</v>
      </c>
      <c r="O164" s="140">
        <v>7.1239999999999997</v>
      </c>
      <c r="P164" s="140">
        <f>O164*H164</f>
        <v>74.203583999999992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141</v>
      </c>
      <c r="AT164" s="142" t="s">
        <v>136</v>
      </c>
      <c r="AU164" s="142" t="s">
        <v>142</v>
      </c>
      <c r="AY164" s="13" t="s">
        <v>133</v>
      </c>
      <c r="BE164" s="143">
        <f>IF(N164="základná",J164,0)</f>
        <v>0</v>
      </c>
      <c r="BF164" s="143">
        <f>IF(N164="znížená",J164,0)</f>
        <v>1235.8599999999999</v>
      </c>
      <c r="BG164" s="143">
        <f>IF(N164="zákl. prenesená",J164,0)</f>
        <v>0</v>
      </c>
      <c r="BH164" s="143">
        <f>IF(N164="zníž. prenesená",J164,0)</f>
        <v>0</v>
      </c>
      <c r="BI164" s="143">
        <f>IF(N164="nulová",J164,0)</f>
        <v>0</v>
      </c>
      <c r="BJ164" s="13" t="s">
        <v>142</v>
      </c>
      <c r="BK164" s="143">
        <f>ROUND(I164*H164,2)</f>
        <v>1235.8599999999999</v>
      </c>
      <c r="BL164" s="13" t="s">
        <v>141</v>
      </c>
      <c r="BM164" s="142" t="s">
        <v>255</v>
      </c>
    </row>
    <row r="165" spans="2:65" s="1" customFormat="1" ht="24" customHeight="1">
      <c r="B165" s="131"/>
      <c r="C165" s="132" t="s">
        <v>256</v>
      </c>
      <c r="D165" s="132" t="s">
        <v>136</v>
      </c>
      <c r="E165" s="133" t="s">
        <v>257</v>
      </c>
      <c r="F165" s="134" t="s">
        <v>258</v>
      </c>
      <c r="G165" s="135" t="s">
        <v>228</v>
      </c>
      <c r="H165" s="136">
        <v>10.416</v>
      </c>
      <c r="I165" s="137">
        <v>16.059999999999999</v>
      </c>
      <c r="J165" s="137">
        <f>ROUND(I165*H165,2)</f>
        <v>167.28</v>
      </c>
      <c r="K165" s="134" t="s">
        <v>140</v>
      </c>
      <c r="L165" s="26"/>
      <c r="M165" s="138" t="s">
        <v>1</v>
      </c>
      <c r="N165" s="139" t="s">
        <v>39</v>
      </c>
      <c r="O165" s="140">
        <v>0.89800000000000002</v>
      </c>
      <c r="P165" s="140">
        <f>O165*H165</f>
        <v>9.353568000000001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141</v>
      </c>
      <c r="AT165" s="142" t="s">
        <v>136</v>
      </c>
      <c r="AU165" s="142" t="s">
        <v>142</v>
      </c>
      <c r="AY165" s="13" t="s">
        <v>133</v>
      </c>
      <c r="BE165" s="143">
        <f>IF(N165="základná",J165,0)</f>
        <v>0</v>
      </c>
      <c r="BF165" s="143">
        <f>IF(N165="znížená",J165,0)</f>
        <v>167.28</v>
      </c>
      <c r="BG165" s="143">
        <f>IF(N165="zákl. prenesená",J165,0)</f>
        <v>0</v>
      </c>
      <c r="BH165" s="143">
        <f>IF(N165="zníž. prenesená",J165,0)</f>
        <v>0</v>
      </c>
      <c r="BI165" s="143">
        <f>IF(N165="nulová",J165,0)</f>
        <v>0</v>
      </c>
      <c r="BJ165" s="13" t="s">
        <v>142</v>
      </c>
      <c r="BK165" s="143">
        <f>ROUND(I165*H165,2)</f>
        <v>167.28</v>
      </c>
      <c r="BL165" s="13" t="s">
        <v>141</v>
      </c>
      <c r="BM165" s="142" t="s">
        <v>259</v>
      </c>
    </row>
    <row r="166" spans="2:65" s="11" customFormat="1" ht="25.9" customHeight="1">
      <c r="B166" s="119"/>
      <c r="D166" s="120" t="s">
        <v>72</v>
      </c>
      <c r="E166" s="121" t="s">
        <v>260</v>
      </c>
      <c r="F166" s="121" t="s">
        <v>261</v>
      </c>
      <c r="J166" s="122">
        <f>BK166</f>
        <v>23279.17</v>
      </c>
      <c r="L166" s="119"/>
      <c r="M166" s="123"/>
      <c r="N166" s="124"/>
      <c r="O166" s="124"/>
      <c r="P166" s="125">
        <f>P167+P173+P177+P183+P187+P191+P195+P199</f>
        <v>525.32796299999995</v>
      </c>
      <c r="Q166" s="124"/>
      <c r="R166" s="125">
        <f>R167+R173+R177+R183+R187+R191+R195+R199</f>
        <v>8.9163716000000015</v>
      </c>
      <c r="S166" s="124"/>
      <c r="T166" s="126">
        <f>T167+T173+T177+T183+T187+T191+T195+T199</f>
        <v>6.2957699999999992</v>
      </c>
      <c r="AR166" s="120" t="s">
        <v>142</v>
      </c>
      <c r="AT166" s="127" t="s">
        <v>72</v>
      </c>
      <c r="AU166" s="127" t="s">
        <v>7</v>
      </c>
      <c r="AY166" s="120" t="s">
        <v>133</v>
      </c>
      <c r="BK166" s="128">
        <f>BK167+BK173+BK177+BK183+BK187+BK191+BK195+BK199</f>
        <v>23279.17</v>
      </c>
    </row>
    <row r="167" spans="2:65" s="11" customFormat="1" ht="22.9" customHeight="1">
      <c r="B167" s="119"/>
      <c r="D167" s="120" t="s">
        <v>72</v>
      </c>
      <c r="E167" s="129" t="s">
        <v>262</v>
      </c>
      <c r="F167" s="129" t="s">
        <v>263</v>
      </c>
      <c r="J167" s="130">
        <f>BK167</f>
        <v>1468.2399999999998</v>
      </c>
      <c r="L167" s="119"/>
      <c r="M167" s="123"/>
      <c r="N167" s="124"/>
      <c r="O167" s="124"/>
      <c r="P167" s="125">
        <f>SUM(P168:P172)</f>
        <v>24.256475999999999</v>
      </c>
      <c r="Q167" s="124"/>
      <c r="R167" s="125">
        <f>SUM(R168:R172)</f>
        <v>0.21847799999999998</v>
      </c>
      <c r="S167" s="124"/>
      <c r="T167" s="126">
        <f>SUM(T168:T172)</f>
        <v>0</v>
      </c>
      <c r="AR167" s="120" t="s">
        <v>142</v>
      </c>
      <c r="AT167" s="127" t="s">
        <v>72</v>
      </c>
      <c r="AU167" s="127" t="s">
        <v>80</v>
      </c>
      <c r="AY167" s="120" t="s">
        <v>133</v>
      </c>
      <c r="BK167" s="128">
        <f>SUM(BK168:BK172)</f>
        <v>1468.2399999999998</v>
      </c>
    </row>
    <row r="168" spans="2:65" s="1" customFormat="1" ht="24" customHeight="1">
      <c r="B168" s="131"/>
      <c r="C168" s="132" t="s">
        <v>264</v>
      </c>
      <c r="D168" s="132" t="s">
        <v>136</v>
      </c>
      <c r="E168" s="133" t="s">
        <v>265</v>
      </c>
      <c r="F168" s="134" t="s">
        <v>266</v>
      </c>
      <c r="G168" s="135" t="s">
        <v>150</v>
      </c>
      <c r="H168" s="136">
        <v>78</v>
      </c>
      <c r="I168" s="137">
        <v>5.59</v>
      </c>
      <c r="J168" s="137">
        <f>ROUND(I168*H168,2)</f>
        <v>436.02</v>
      </c>
      <c r="K168" s="134" t="s">
        <v>140</v>
      </c>
      <c r="L168" s="26"/>
      <c r="M168" s="138" t="s">
        <v>1</v>
      </c>
      <c r="N168" s="139" t="s">
        <v>39</v>
      </c>
      <c r="O168" s="140">
        <v>0.23599999999999999</v>
      </c>
      <c r="P168" s="140">
        <f>O168*H168</f>
        <v>18.407999999999998</v>
      </c>
      <c r="Q168" s="140">
        <v>2.9999999999999997E-4</v>
      </c>
      <c r="R168" s="140">
        <f>Q168*H168</f>
        <v>2.3399999999999997E-2</v>
      </c>
      <c r="S168" s="140">
        <v>0</v>
      </c>
      <c r="T168" s="141">
        <f>S168*H168</f>
        <v>0</v>
      </c>
      <c r="AR168" s="142" t="s">
        <v>156</v>
      </c>
      <c r="AT168" s="142" t="s">
        <v>136</v>
      </c>
      <c r="AU168" s="142" t="s">
        <v>142</v>
      </c>
      <c r="AY168" s="13" t="s">
        <v>133</v>
      </c>
      <c r="BE168" s="143">
        <f>IF(N168="základná",J168,0)</f>
        <v>0</v>
      </c>
      <c r="BF168" s="143">
        <f>IF(N168="znížená",J168,0)</f>
        <v>436.02</v>
      </c>
      <c r="BG168" s="143">
        <f>IF(N168="zákl. prenesená",J168,0)</f>
        <v>0</v>
      </c>
      <c r="BH168" s="143">
        <f>IF(N168="zníž. prenesená",J168,0)</f>
        <v>0</v>
      </c>
      <c r="BI168" s="143">
        <f>IF(N168="nulová",J168,0)</f>
        <v>0</v>
      </c>
      <c r="BJ168" s="13" t="s">
        <v>142</v>
      </c>
      <c r="BK168" s="143">
        <f>ROUND(I168*H168,2)</f>
        <v>436.02</v>
      </c>
      <c r="BL168" s="13" t="s">
        <v>156</v>
      </c>
      <c r="BM168" s="142" t="s">
        <v>267</v>
      </c>
    </row>
    <row r="169" spans="2:65" s="1" customFormat="1" ht="36" customHeight="1">
      <c r="B169" s="131"/>
      <c r="C169" s="144" t="s">
        <v>268</v>
      </c>
      <c r="D169" s="144" t="s">
        <v>174</v>
      </c>
      <c r="E169" s="145" t="s">
        <v>269</v>
      </c>
      <c r="F169" s="146" t="s">
        <v>270</v>
      </c>
      <c r="G169" s="147" t="s">
        <v>150</v>
      </c>
      <c r="H169" s="148">
        <v>79.56</v>
      </c>
      <c r="I169" s="149">
        <v>7.87</v>
      </c>
      <c r="J169" s="149">
        <f>ROUND(I169*H169,2)</f>
        <v>626.14</v>
      </c>
      <c r="K169" s="146" t="s">
        <v>140</v>
      </c>
      <c r="L169" s="150"/>
      <c r="M169" s="151" t="s">
        <v>1</v>
      </c>
      <c r="N169" s="152" t="s">
        <v>39</v>
      </c>
      <c r="O169" s="140">
        <v>0</v>
      </c>
      <c r="P169" s="140">
        <f>O169*H169</f>
        <v>0</v>
      </c>
      <c r="Q169" s="140">
        <v>2.3999999999999998E-3</v>
      </c>
      <c r="R169" s="140">
        <f>Q169*H169</f>
        <v>0.19094399999999997</v>
      </c>
      <c r="S169" s="140">
        <v>0</v>
      </c>
      <c r="T169" s="141">
        <f>S169*H169</f>
        <v>0</v>
      </c>
      <c r="AR169" s="142" t="s">
        <v>271</v>
      </c>
      <c r="AT169" s="142" t="s">
        <v>174</v>
      </c>
      <c r="AU169" s="142" t="s">
        <v>142</v>
      </c>
      <c r="AY169" s="13" t="s">
        <v>133</v>
      </c>
      <c r="BE169" s="143">
        <f>IF(N169="základná",J169,0)</f>
        <v>0</v>
      </c>
      <c r="BF169" s="143">
        <f>IF(N169="znížená",J169,0)</f>
        <v>626.14</v>
      </c>
      <c r="BG169" s="143">
        <f>IF(N169="zákl. prenesená",J169,0)</f>
        <v>0</v>
      </c>
      <c r="BH169" s="143">
        <f>IF(N169="zníž. prenesená",J169,0)</f>
        <v>0</v>
      </c>
      <c r="BI169" s="143">
        <f>IF(N169="nulová",J169,0)</f>
        <v>0</v>
      </c>
      <c r="BJ169" s="13" t="s">
        <v>142</v>
      </c>
      <c r="BK169" s="143">
        <f>ROUND(I169*H169,2)</f>
        <v>626.14</v>
      </c>
      <c r="BL169" s="13" t="s">
        <v>156</v>
      </c>
      <c r="BM169" s="142" t="s">
        <v>272</v>
      </c>
    </row>
    <row r="170" spans="2:65" s="1" customFormat="1" ht="16.5" customHeight="1">
      <c r="B170" s="131"/>
      <c r="C170" s="132" t="s">
        <v>273</v>
      </c>
      <c r="D170" s="132" t="s">
        <v>136</v>
      </c>
      <c r="E170" s="133" t="s">
        <v>274</v>
      </c>
      <c r="F170" s="134" t="s">
        <v>275</v>
      </c>
      <c r="G170" s="135" t="s">
        <v>150</v>
      </c>
      <c r="H170" s="136">
        <v>78</v>
      </c>
      <c r="I170" s="137">
        <v>2.48</v>
      </c>
      <c r="J170" s="137">
        <f>ROUND(I170*H170,2)</f>
        <v>193.44</v>
      </c>
      <c r="K170" s="134" t="s">
        <v>140</v>
      </c>
      <c r="L170" s="26"/>
      <c r="M170" s="138" t="s">
        <v>1</v>
      </c>
      <c r="N170" s="139" t="s">
        <v>39</v>
      </c>
      <c r="O170" s="140">
        <v>7.0000000000000007E-2</v>
      </c>
      <c r="P170" s="140">
        <f>O170*H170</f>
        <v>5.4600000000000009</v>
      </c>
      <c r="Q170" s="140">
        <v>3.0000000000000001E-5</v>
      </c>
      <c r="R170" s="140">
        <f>Q170*H170</f>
        <v>2.3400000000000001E-3</v>
      </c>
      <c r="S170" s="140">
        <v>0</v>
      </c>
      <c r="T170" s="141">
        <f>S170*H170</f>
        <v>0</v>
      </c>
      <c r="AR170" s="142" t="s">
        <v>156</v>
      </c>
      <c r="AT170" s="142" t="s">
        <v>136</v>
      </c>
      <c r="AU170" s="142" t="s">
        <v>142</v>
      </c>
      <c r="AY170" s="13" t="s">
        <v>133</v>
      </c>
      <c r="BE170" s="143">
        <f>IF(N170="základná",J170,0)</f>
        <v>0</v>
      </c>
      <c r="BF170" s="143">
        <f>IF(N170="znížená",J170,0)</f>
        <v>193.44</v>
      </c>
      <c r="BG170" s="143">
        <f>IF(N170="zákl. prenesená",J170,0)</f>
        <v>0</v>
      </c>
      <c r="BH170" s="143">
        <f>IF(N170="zníž. prenesená",J170,0)</f>
        <v>0</v>
      </c>
      <c r="BI170" s="143">
        <f>IF(N170="nulová",J170,0)</f>
        <v>0</v>
      </c>
      <c r="BJ170" s="13" t="s">
        <v>142</v>
      </c>
      <c r="BK170" s="143">
        <f>ROUND(I170*H170,2)</f>
        <v>193.44</v>
      </c>
      <c r="BL170" s="13" t="s">
        <v>156</v>
      </c>
      <c r="BM170" s="142" t="s">
        <v>276</v>
      </c>
    </row>
    <row r="171" spans="2:65" s="1" customFormat="1" ht="16.5" customHeight="1">
      <c r="B171" s="131"/>
      <c r="C171" s="144" t="s">
        <v>277</v>
      </c>
      <c r="D171" s="144" t="s">
        <v>174</v>
      </c>
      <c r="E171" s="145" t="s">
        <v>278</v>
      </c>
      <c r="F171" s="146" t="s">
        <v>279</v>
      </c>
      <c r="G171" s="147" t="s">
        <v>150</v>
      </c>
      <c r="H171" s="148">
        <v>89.7</v>
      </c>
      <c r="I171" s="149">
        <v>2.2799999999999998</v>
      </c>
      <c r="J171" s="149">
        <f>ROUND(I171*H171,2)</f>
        <v>204.52</v>
      </c>
      <c r="K171" s="146" t="s">
        <v>140</v>
      </c>
      <c r="L171" s="150"/>
      <c r="M171" s="151" t="s">
        <v>1</v>
      </c>
      <c r="N171" s="152" t="s">
        <v>39</v>
      </c>
      <c r="O171" s="140">
        <v>0</v>
      </c>
      <c r="P171" s="140">
        <f>O171*H171</f>
        <v>0</v>
      </c>
      <c r="Q171" s="140">
        <v>2.0000000000000002E-5</v>
      </c>
      <c r="R171" s="140">
        <f>Q171*H171</f>
        <v>1.7940000000000002E-3</v>
      </c>
      <c r="S171" s="140">
        <v>0</v>
      </c>
      <c r="T171" s="141">
        <f>S171*H171</f>
        <v>0</v>
      </c>
      <c r="AR171" s="142" t="s">
        <v>271</v>
      </c>
      <c r="AT171" s="142" t="s">
        <v>174</v>
      </c>
      <c r="AU171" s="142" t="s">
        <v>142</v>
      </c>
      <c r="AY171" s="13" t="s">
        <v>133</v>
      </c>
      <c r="BE171" s="143">
        <f>IF(N171="základná",J171,0)</f>
        <v>0</v>
      </c>
      <c r="BF171" s="143">
        <f>IF(N171="znížená",J171,0)</f>
        <v>204.52</v>
      </c>
      <c r="BG171" s="143">
        <f>IF(N171="zákl. prenesená",J171,0)</f>
        <v>0</v>
      </c>
      <c r="BH171" s="143">
        <f>IF(N171="zníž. prenesená",J171,0)</f>
        <v>0</v>
      </c>
      <c r="BI171" s="143">
        <f>IF(N171="nulová",J171,0)</f>
        <v>0</v>
      </c>
      <c r="BJ171" s="13" t="s">
        <v>142</v>
      </c>
      <c r="BK171" s="143">
        <f>ROUND(I171*H171,2)</f>
        <v>204.52</v>
      </c>
      <c r="BL171" s="13" t="s">
        <v>156</v>
      </c>
      <c r="BM171" s="142" t="s">
        <v>280</v>
      </c>
    </row>
    <row r="172" spans="2:65" s="1" customFormat="1" ht="24" customHeight="1">
      <c r="B172" s="131"/>
      <c r="C172" s="132" t="s">
        <v>281</v>
      </c>
      <c r="D172" s="132" t="s">
        <v>136</v>
      </c>
      <c r="E172" s="133" t="s">
        <v>282</v>
      </c>
      <c r="F172" s="134" t="s">
        <v>283</v>
      </c>
      <c r="G172" s="135" t="s">
        <v>228</v>
      </c>
      <c r="H172" s="136">
        <v>0.218</v>
      </c>
      <c r="I172" s="137">
        <v>37.270000000000003</v>
      </c>
      <c r="J172" s="137">
        <f>ROUND(I172*H172,2)</f>
        <v>8.1199999999999992</v>
      </c>
      <c r="K172" s="134" t="s">
        <v>140</v>
      </c>
      <c r="L172" s="26"/>
      <c r="M172" s="138" t="s">
        <v>1</v>
      </c>
      <c r="N172" s="139" t="s">
        <v>39</v>
      </c>
      <c r="O172" s="140">
        <v>1.782</v>
      </c>
      <c r="P172" s="140">
        <f>O172*H172</f>
        <v>0.38847599999999999</v>
      </c>
      <c r="Q172" s="140">
        <v>0</v>
      </c>
      <c r="R172" s="140">
        <f>Q172*H172</f>
        <v>0</v>
      </c>
      <c r="S172" s="140">
        <v>0</v>
      </c>
      <c r="T172" s="141">
        <f>S172*H172</f>
        <v>0</v>
      </c>
      <c r="AR172" s="142" t="s">
        <v>156</v>
      </c>
      <c r="AT172" s="142" t="s">
        <v>136</v>
      </c>
      <c r="AU172" s="142" t="s">
        <v>142</v>
      </c>
      <c r="AY172" s="13" t="s">
        <v>133</v>
      </c>
      <c r="BE172" s="143">
        <f>IF(N172="základná",J172,0)</f>
        <v>0</v>
      </c>
      <c r="BF172" s="143">
        <f>IF(N172="znížená",J172,0)</f>
        <v>8.1199999999999992</v>
      </c>
      <c r="BG172" s="143">
        <f>IF(N172="zákl. prenesená",J172,0)</f>
        <v>0</v>
      </c>
      <c r="BH172" s="143">
        <f>IF(N172="zníž. prenesená",J172,0)</f>
        <v>0</v>
      </c>
      <c r="BI172" s="143">
        <f>IF(N172="nulová",J172,0)</f>
        <v>0</v>
      </c>
      <c r="BJ172" s="13" t="s">
        <v>142</v>
      </c>
      <c r="BK172" s="143">
        <f>ROUND(I172*H172,2)</f>
        <v>8.1199999999999992</v>
      </c>
      <c r="BL172" s="13" t="s">
        <v>156</v>
      </c>
      <c r="BM172" s="142" t="s">
        <v>284</v>
      </c>
    </row>
    <row r="173" spans="2:65" s="11" customFormat="1" ht="22.9" customHeight="1">
      <c r="B173" s="119"/>
      <c r="D173" s="120" t="s">
        <v>72</v>
      </c>
      <c r="E173" s="129" t="s">
        <v>285</v>
      </c>
      <c r="F173" s="129" t="s">
        <v>286</v>
      </c>
      <c r="J173" s="130">
        <f>BK173</f>
        <v>8303.6</v>
      </c>
      <c r="L173" s="119"/>
      <c r="M173" s="123"/>
      <c r="N173" s="124"/>
      <c r="O173" s="124"/>
      <c r="P173" s="125">
        <f>SUM(P174:P176)</f>
        <v>163.73200599999998</v>
      </c>
      <c r="Q173" s="124"/>
      <c r="R173" s="125">
        <f>SUM(R174:R176)</f>
        <v>1.5456999999999999</v>
      </c>
      <c r="S173" s="124"/>
      <c r="T173" s="126">
        <f>SUM(T174:T176)</f>
        <v>3.4117199999999999</v>
      </c>
      <c r="AR173" s="120" t="s">
        <v>142</v>
      </c>
      <c r="AT173" s="127" t="s">
        <v>72</v>
      </c>
      <c r="AU173" s="127" t="s">
        <v>80</v>
      </c>
      <c r="AY173" s="120" t="s">
        <v>133</v>
      </c>
      <c r="BK173" s="128">
        <f>SUM(BK174:BK176)</f>
        <v>8303.6</v>
      </c>
    </row>
    <row r="174" spans="2:65" s="1" customFormat="1" ht="24" customHeight="1">
      <c r="B174" s="131"/>
      <c r="C174" s="132" t="s">
        <v>271</v>
      </c>
      <c r="D174" s="132" t="s">
        <v>136</v>
      </c>
      <c r="E174" s="133" t="s">
        <v>287</v>
      </c>
      <c r="F174" s="134" t="s">
        <v>288</v>
      </c>
      <c r="G174" s="135" t="s">
        <v>150</v>
      </c>
      <c r="H174" s="136">
        <v>130</v>
      </c>
      <c r="I174" s="137">
        <v>32.229999999999997</v>
      </c>
      <c r="J174" s="137">
        <f>ROUND(I174*H174,2)</f>
        <v>4189.8999999999996</v>
      </c>
      <c r="K174" s="134" t="s">
        <v>140</v>
      </c>
      <c r="L174" s="26"/>
      <c r="M174" s="138" t="s">
        <v>1</v>
      </c>
      <c r="N174" s="139" t="s">
        <v>39</v>
      </c>
      <c r="O174" s="140">
        <v>0.95116000000000001</v>
      </c>
      <c r="P174" s="140">
        <f>O174*H174</f>
        <v>123.6508</v>
      </c>
      <c r="Q174" s="140">
        <v>1.189E-2</v>
      </c>
      <c r="R174" s="140">
        <f>Q174*H174</f>
        <v>1.5456999999999999</v>
      </c>
      <c r="S174" s="140">
        <v>0</v>
      </c>
      <c r="T174" s="141">
        <f>S174*H174</f>
        <v>0</v>
      </c>
      <c r="AR174" s="142" t="s">
        <v>156</v>
      </c>
      <c r="AT174" s="142" t="s">
        <v>136</v>
      </c>
      <c r="AU174" s="142" t="s">
        <v>142</v>
      </c>
      <c r="AY174" s="13" t="s">
        <v>133</v>
      </c>
      <c r="BE174" s="143">
        <f>IF(N174="základná",J174,0)</f>
        <v>0</v>
      </c>
      <c r="BF174" s="143">
        <f>IF(N174="znížená",J174,0)</f>
        <v>4189.8999999999996</v>
      </c>
      <c r="BG174" s="143">
        <f>IF(N174="zákl. prenesená",J174,0)</f>
        <v>0</v>
      </c>
      <c r="BH174" s="143">
        <f>IF(N174="zníž. prenesená",J174,0)</f>
        <v>0</v>
      </c>
      <c r="BI174" s="143">
        <f>IF(N174="nulová",J174,0)</f>
        <v>0</v>
      </c>
      <c r="BJ174" s="13" t="s">
        <v>142</v>
      </c>
      <c r="BK174" s="143">
        <f>ROUND(I174*H174,2)</f>
        <v>4189.8999999999996</v>
      </c>
      <c r="BL174" s="13" t="s">
        <v>156</v>
      </c>
      <c r="BM174" s="142" t="s">
        <v>289</v>
      </c>
    </row>
    <row r="175" spans="2:65" s="1" customFormat="1" ht="36" customHeight="1">
      <c r="B175" s="131"/>
      <c r="C175" s="132" t="s">
        <v>290</v>
      </c>
      <c r="D175" s="132" t="s">
        <v>136</v>
      </c>
      <c r="E175" s="133" t="s">
        <v>291</v>
      </c>
      <c r="F175" s="134" t="s">
        <v>292</v>
      </c>
      <c r="G175" s="135" t="s">
        <v>150</v>
      </c>
      <c r="H175" s="136">
        <v>162</v>
      </c>
      <c r="I175" s="137">
        <v>24.84</v>
      </c>
      <c r="J175" s="137">
        <f>ROUND(I175*H175,2)</f>
        <v>4024.08</v>
      </c>
      <c r="K175" s="134" t="s">
        <v>140</v>
      </c>
      <c r="L175" s="26"/>
      <c r="M175" s="138" t="s">
        <v>1</v>
      </c>
      <c r="N175" s="139" t="s">
        <v>39</v>
      </c>
      <c r="O175" s="140">
        <v>0.21199999999999999</v>
      </c>
      <c r="P175" s="140">
        <f>O175*H175</f>
        <v>34.344000000000001</v>
      </c>
      <c r="Q175" s="140">
        <v>0</v>
      </c>
      <c r="R175" s="140">
        <f>Q175*H175</f>
        <v>0</v>
      </c>
      <c r="S175" s="140">
        <v>2.1059999999999999E-2</v>
      </c>
      <c r="T175" s="141">
        <f>S175*H175</f>
        <v>3.4117199999999999</v>
      </c>
      <c r="AR175" s="142" t="s">
        <v>156</v>
      </c>
      <c r="AT175" s="142" t="s">
        <v>136</v>
      </c>
      <c r="AU175" s="142" t="s">
        <v>142</v>
      </c>
      <c r="AY175" s="13" t="s">
        <v>133</v>
      </c>
      <c r="BE175" s="143">
        <f>IF(N175="základná",J175,0)</f>
        <v>0</v>
      </c>
      <c r="BF175" s="143">
        <f>IF(N175="znížená",J175,0)</f>
        <v>4024.08</v>
      </c>
      <c r="BG175" s="143">
        <f>IF(N175="zákl. prenesená",J175,0)</f>
        <v>0</v>
      </c>
      <c r="BH175" s="143">
        <f>IF(N175="zníž. prenesená",J175,0)</f>
        <v>0</v>
      </c>
      <c r="BI175" s="143">
        <f>IF(N175="nulová",J175,0)</f>
        <v>0</v>
      </c>
      <c r="BJ175" s="13" t="s">
        <v>142</v>
      </c>
      <c r="BK175" s="143">
        <f>ROUND(I175*H175,2)</f>
        <v>4024.08</v>
      </c>
      <c r="BL175" s="13" t="s">
        <v>156</v>
      </c>
      <c r="BM175" s="142" t="s">
        <v>293</v>
      </c>
    </row>
    <row r="176" spans="2:65" s="1" customFormat="1" ht="24" customHeight="1">
      <c r="B176" s="131"/>
      <c r="C176" s="132" t="s">
        <v>294</v>
      </c>
      <c r="D176" s="132" t="s">
        <v>136</v>
      </c>
      <c r="E176" s="133" t="s">
        <v>295</v>
      </c>
      <c r="F176" s="134" t="s">
        <v>296</v>
      </c>
      <c r="G176" s="135" t="s">
        <v>228</v>
      </c>
      <c r="H176" s="136">
        <v>1.546</v>
      </c>
      <c r="I176" s="137">
        <v>57.97</v>
      </c>
      <c r="J176" s="137">
        <f>ROUND(I176*H176,2)</f>
        <v>89.62</v>
      </c>
      <c r="K176" s="134" t="s">
        <v>140</v>
      </c>
      <c r="L176" s="26"/>
      <c r="M176" s="138" t="s">
        <v>1</v>
      </c>
      <c r="N176" s="139" t="s">
        <v>39</v>
      </c>
      <c r="O176" s="140">
        <v>3.7109999999999999</v>
      </c>
      <c r="P176" s="140">
        <f>O176*H176</f>
        <v>5.7372059999999996</v>
      </c>
      <c r="Q176" s="140">
        <v>0</v>
      </c>
      <c r="R176" s="140">
        <f>Q176*H176</f>
        <v>0</v>
      </c>
      <c r="S176" s="140">
        <v>0</v>
      </c>
      <c r="T176" s="141">
        <f>S176*H176</f>
        <v>0</v>
      </c>
      <c r="AR176" s="142" t="s">
        <v>156</v>
      </c>
      <c r="AT176" s="142" t="s">
        <v>136</v>
      </c>
      <c r="AU176" s="142" t="s">
        <v>142</v>
      </c>
      <c r="AY176" s="13" t="s">
        <v>133</v>
      </c>
      <c r="BE176" s="143">
        <f>IF(N176="základná",J176,0)</f>
        <v>0</v>
      </c>
      <c r="BF176" s="143">
        <f>IF(N176="znížená",J176,0)</f>
        <v>89.62</v>
      </c>
      <c r="BG176" s="143">
        <f>IF(N176="zákl. prenesená",J176,0)</f>
        <v>0</v>
      </c>
      <c r="BH176" s="143">
        <f>IF(N176="zníž. prenesená",J176,0)</f>
        <v>0</v>
      </c>
      <c r="BI176" s="143">
        <f>IF(N176="nulová",J176,0)</f>
        <v>0</v>
      </c>
      <c r="BJ176" s="13" t="s">
        <v>142</v>
      </c>
      <c r="BK176" s="143">
        <f>ROUND(I176*H176,2)</f>
        <v>89.62</v>
      </c>
      <c r="BL176" s="13" t="s">
        <v>156</v>
      </c>
      <c r="BM176" s="142" t="s">
        <v>297</v>
      </c>
    </row>
    <row r="177" spans="2:65" s="11" customFormat="1" ht="22.9" customHeight="1">
      <c r="B177" s="119"/>
      <c r="D177" s="120" t="s">
        <v>72</v>
      </c>
      <c r="E177" s="129" t="s">
        <v>298</v>
      </c>
      <c r="F177" s="129" t="s">
        <v>299</v>
      </c>
      <c r="J177" s="130">
        <f>BK177</f>
        <v>923.67000000000007</v>
      </c>
      <c r="L177" s="119"/>
      <c r="M177" s="123"/>
      <c r="N177" s="124"/>
      <c r="O177" s="124"/>
      <c r="P177" s="125">
        <f>SUM(P178:P182)</f>
        <v>27.996946000000001</v>
      </c>
      <c r="Q177" s="124"/>
      <c r="R177" s="125">
        <f>SUM(R178:R182)</f>
        <v>5.2000000000000005E-2</v>
      </c>
      <c r="S177" s="124"/>
      <c r="T177" s="126">
        <f>SUM(T178:T182)</f>
        <v>2.8840499999999998</v>
      </c>
      <c r="AR177" s="120" t="s">
        <v>142</v>
      </c>
      <c r="AT177" s="127" t="s">
        <v>72</v>
      </c>
      <c r="AU177" s="127" t="s">
        <v>80</v>
      </c>
      <c r="AY177" s="120" t="s">
        <v>133</v>
      </c>
      <c r="BK177" s="128">
        <f>SUM(BK178:BK182)</f>
        <v>923.67000000000007</v>
      </c>
    </row>
    <row r="178" spans="2:65" s="1" customFormat="1" ht="24" customHeight="1">
      <c r="B178" s="131"/>
      <c r="C178" s="132" t="s">
        <v>300</v>
      </c>
      <c r="D178" s="132" t="s">
        <v>136</v>
      </c>
      <c r="E178" s="133" t="s">
        <v>301</v>
      </c>
      <c r="F178" s="134" t="s">
        <v>302</v>
      </c>
      <c r="G178" s="135" t="s">
        <v>150</v>
      </c>
      <c r="H178" s="136">
        <v>117</v>
      </c>
      <c r="I178" s="137">
        <v>5.38</v>
      </c>
      <c r="J178" s="137">
        <f>ROUND(I178*H178,2)</f>
        <v>629.46</v>
      </c>
      <c r="K178" s="134" t="s">
        <v>140</v>
      </c>
      <c r="L178" s="26"/>
      <c r="M178" s="138" t="s">
        <v>1</v>
      </c>
      <c r="N178" s="139" t="s">
        <v>39</v>
      </c>
      <c r="O178" s="140">
        <v>0.218</v>
      </c>
      <c r="P178" s="140">
        <f>O178*H178</f>
        <v>25.506</v>
      </c>
      <c r="Q178" s="140">
        <v>0</v>
      </c>
      <c r="R178" s="140">
        <f>Q178*H178</f>
        <v>0</v>
      </c>
      <c r="S178" s="140">
        <v>2.4649999999999998E-2</v>
      </c>
      <c r="T178" s="141">
        <f>S178*H178</f>
        <v>2.8840499999999998</v>
      </c>
      <c r="AR178" s="142" t="s">
        <v>156</v>
      </c>
      <c r="AT178" s="142" t="s">
        <v>136</v>
      </c>
      <c r="AU178" s="142" t="s">
        <v>142</v>
      </c>
      <c r="AY178" s="13" t="s">
        <v>133</v>
      </c>
      <c r="BE178" s="143">
        <f>IF(N178="základná",J178,0)</f>
        <v>0</v>
      </c>
      <c r="BF178" s="143">
        <f>IF(N178="znížená",J178,0)</f>
        <v>629.46</v>
      </c>
      <c r="BG178" s="143">
        <f>IF(N178="zákl. prenesená",J178,0)</f>
        <v>0</v>
      </c>
      <c r="BH178" s="143">
        <f>IF(N178="zníž. prenesená",J178,0)</f>
        <v>0</v>
      </c>
      <c r="BI178" s="143">
        <f>IF(N178="nulová",J178,0)</f>
        <v>0</v>
      </c>
      <c r="BJ178" s="13" t="s">
        <v>142</v>
      </c>
      <c r="BK178" s="143">
        <f>ROUND(I178*H178,2)</f>
        <v>629.46</v>
      </c>
      <c r="BL178" s="13" t="s">
        <v>156</v>
      </c>
      <c r="BM178" s="142" t="s">
        <v>303</v>
      </c>
    </row>
    <row r="179" spans="2:65" s="1" customFormat="1" ht="24" customHeight="1">
      <c r="B179" s="131"/>
      <c r="C179" s="132" t="s">
        <v>304</v>
      </c>
      <c r="D179" s="132" t="s">
        <v>136</v>
      </c>
      <c r="E179" s="133" t="s">
        <v>305</v>
      </c>
      <c r="F179" s="134" t="s">
        <v>306</v>
      </c>
      <c r="G179" s="135" t="s">
        <v>146</v>
      </c>
      <c r="H179" s="136">
        <v>1</v>
      </c>
      <c r="I179" s="137">
        <v>44.14</v>
      </c>
      <c r="J179" s="137">
        <f>ROUND(I179*H179,2)</f>
        <v>44.14</v>
      </c>
      <c r="K179" s="134" t="s">
        <v>140</v>
      </c>
      <c r="L179" s="26"/>
      <c r="M179" s="138" t="s">
        <v>1</v>
      </c>
      <c r="N179" s="139" t="s">
        <v>39</v>
      </c>
      <c r="O179" s="140">
        <v>2.3800300000000001</v>
      </c>
      <c r="P179" s="140">
        <f>O179*H179</f>
        <v>2.3800300000000001</v>
      </c>
      <c r="Q179" s="140">
        <v>0</v>
      </c>
      <c r="R179" s="140">
        <f>Q179*H179</f>
        <v>0</v>
      </c>
      <c r="S179" s="140">
        <v>0</v>
      </c>
      <c r="T179" s="141">
        <f>S179*H179</f>
        <v>0</v>
      </c>
      <c r="AR179" s="142" t="s">
        <v>156</v>
      </c>
      <c r="AT179" s="142" t="s">
        <v>136</v>
      </c>
      <c r="AU179" s="142" t="s">
        <v>142</v>
      </c>
      <c r="AY179" s="13" t="s">
        <v>133</v>
      </c>
      <c r="BE179" s="143">
        <f>IF(N179="základná",J179,0)</f>
        <v>0</v>
      </c>
      <c r="BF179" s="143">
        <f>IF(N179="znížená",J179,0)</f>
        <v>44.14</v>
      </c>
      <c r="BG179" s="143">
        <f>IF(N179="zákl. prenesená",J179,0)</f>
        <v>0</v>
      </c>
      <c r="BH179" s="143">
        <f>IF(N179="zníž. prenesená",J179,0)</f>
        <v>0</v>
      </c>
      <c r="BI179" s="143">
        <f>IF(N179="nulová",J179,0)</f>
        <v>0</v>
      </c>
      <c r="BJ179" s="13" t="s">
        <v>142</v>
      </c>
      <c r="BK179" s="143">
        <f>ROUND(I179*H179,2)</f>
        <v>44.14</v>
      </c>
      <c r="BL179" s="13" t="s">
        <v>156</v>
      </c>
      <c r="BM179" s="142" t="s">
        <v>307</v>
      </c>
    </row>
    <row r="180" spans="2:65" s="1" customFormat="1" ht="24" customHeight="1">
      <c r="B180" s="131"/>
      <c r="C180" s="144" t="s">
        <v>308</v>
      </c>
      <c r="D180" s="144" t="s">
        <v>174</v>
      </c>
      <c r="E180" s="145" t="s">
        <v>309</v>
      </c>
      <c r="F180" s="146" t="s">
        <v>310</v>
      </c>
      <c r="G180" s="147" t="s">
        <v>146</v>
      </c>
      <c r="H180" s="148">
        <v>2</v>
      </c>
      <c r="I180" s="149">
        <v>34.79</v>
      </c>
      <c r="J180" s="149">
        <f>ROUND(I180*H180,2)</f>
        <v>69.58</v>
      </c>
      <c r="K180" s="146" t="s">
        <v>140</v>
      </c>
      <c r="L180" s="150"/>
      <c r="M180" s="151" t="s">
        <v>1</v>
      </c>
      <c r="N180" s="152" t="s">
        <v>39</v>
      </c>
      <c r="O180" s="140">
        <v>0</v>
      </c>
      <c r="P180" s="140">
        <f>O180*H180</f>
        <v>0</v>
      </c>
      <c r="Q180" s="140">
        <v>1E-3</v>
      </c>
      <c r="R180" s="140">
        <f>Q180*H180</f>
        <v>2E-3</v>
      </c>
      <c r="S180" s="140">
        <v>0</v>
      </c>
      <c r="T180" s="141">
        <f>S180*H180</f>
        <v>0</v>
      </c>
      <c r="AR180" s="142" t="s">
        <v>271</v>
      </c>
      <c r="AT180" s="142" t="s">
        <v>174</v>
      </c>
      <c r="AU180" s="142" t="s">
        <v>142</v>
      </c>
      <c r="AY180" s="13" t="s">
        <v>133</v>
      </c>
      <c r="BE180" s="143">
        <f>IF(N180="základná",J180,0)</f>
        <v>0</v>
      </c>
      <c r="BF180" s="143">
        <f>IF(N180="znížená",J180,0)</f>
        <v>69.58</v>
      </c>
      <c r="BG180" s="143">
        <f>IF(N180="zákl. prenesená",J180,0)</f>
        <v>0</v>
      </c>
      <c r="BH180" s="143">
        <f>IF(N180="zníž. prenesená",J180,0)</f>
        <v>0</v>
      </c>
      <c r="BI180" s="143">
        <f>IF(N180="nulová",J180,0)</f>
        <v>0</v>
      </c>
      <c r="BJ180" s="13" t="s">
        <v>142</v>
      </c>
      <c r="BK180" s="143">
        <f>ROUND(I180*H180,2)</f>
        <v>69.58</v>
      </c>
      <c r="BL180" s="13" t="s">
        <v>156</v>
      </c>
      <c r="BM180" s="142" t="s">
        <v>311</v>
      </c>
    </row>
    <row r="181" spans="2:65" s="1" customFormat="1" ht="24" customHeight="1">
      <c r="B181" s="131"/>
      <c r="C181" s="144" t="s">
        <v>312</v>
      </c>
      <c r="D181" s="144" t="s">
        <v>174</v>
      </c>
      <c r="E181" s="145" t="s">
        <v>313</v>
      </c>
      <c r="F181" s="146" t="s">
        <v>314</v>
      </c>
      <c r="G181" s="147" t="s">
        <v>146</v>
      </c>
      <c r="H181" s="148">
        <v>2</v>
      </c>
      <c r="I181" s="149">
        <v>89.34</v>
      </c>
      <c r="J181" s="149">
        <f>ROUND(I181*H181,2)</f>
        <v>178.68</v>
      </c>
      <c r="K181" s="146" t="s">
        <v>140</v>
      </c>
      <c r="L181" s="150"/>
      <c r="M181" s="151" t="s">
        <v>1</v>
      </c>
      <c r="N181" s="152" t="s">
        <v>39</v>
      </c>
      <c r="O181" s="140">
        <v>0</v>
      </c>
      <c r="P181" s="140">
        <f>O181*H181</f>
        <v>0</v>
      </c>
      <c r="Q181" s="140">
        <v>2.5000000000000001E-2</v>
      </c>
      <c r="R181" s="140">
        <f>Q181*H181</f>
        <v>0.05</v>
      </c>
      <c r="S181" s="140">
        <v>0</v>
      </c>
      <c r="T181" s="141">
        <f>S181*H181</f>
        <v>0</v>
      </c>
      <c r="AR181" s="142" t="s">
        <v>271</v>
      </c>
      <c r="AT181" s="142" t="s">
        <v>174</v>
      </c>
      <c r="AU181" s="142" t="s">
        <v>142</v>
      </c>
      <c r="AY181" s="13" t="s">
        <v>133</v>
      </c>
      <c r="BE181" s="143">
        <f>IF(N181="základná",J181,0)</f>
        <v>0</v>
      </c>
      <c r="BF181" s="143">
        <f>IF(N181="znížená",J181,0)</f>
        <v>178.68</v>
      </c>
      <c r="BG181" s="143">
        <f>IF(N181="zákl. prenesená",J181,0)</f>
        <v>0</v>
      </c>
      <c r="BH181" s="143">
        <f>IF(N181="zníž. prenesená",J181,0)</f>
        <v>0</v>
      </c>
      <c r="BI181" s="143">
        <f>IF(N181="nulová",J181,0)</f>
        <v>0</v>
      </c>
      <c r="BJ181" s="13" t="s">
        <v>142</v>
      </c>
      <c r="BK181" s="143">
        <f>ROUND(I181*H181,2)</f>
        <v>178.68</v>
      </c>
      <c r="BL181" s="13" t="s">
        <v>156</v>
      </c>
      <c r="BM181" s="142" t="s">
        <v>315</v>
      </c>
    </row>
    <row r="182" spans="2:65" s="1" customFormat="1" ht="24" customHeight="1">
      <c r="B182" s="131"/>
      <c r="C182" s="132" t="s">
        <v>316</v>
      </c>
      <c r="D182" s="132" t="s">
        <v>136</v>
      </c>
      <c r="E182" s="133" t="s">
        <v>317</v>
      </c>
      <c r="F182" s="134" t="s">
        <v>318</v>
      </c>
      <c r="G182" s="135" t="s">
        <v>228</v>
      </c>
      <c r="H182" s="136">
        <v>5.1999999999999998E-2</v>
      </c>
      <c r="I182" s="137">
        <v>34.85</v>
      </c>
      <c r="J182" s="137">
        <f>ROUND(I182*H182,2)</f>
        <v>1.81</v>
      </c>
      <c r="K182" s="134" t="s">
        <v>140</v>
      </c>
      <c r="L182" s="26"/>
      <c r="M182" s="138" t="s">
        <v>1</v>
      </c>
      <c r="N182" s="139" t="s">
        <v>39</v>
      </c>
      <c r="O182" s="140">
        <v>2.133</v>
      </c>
      <c r="P182" s="140">
        <f>O182*H182</f>
        <v>0.110916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156</v>
      </c>
      <c r="AT182" s="142" t="s">
        <v>136</v>
      </c>
      <c r="AU182" s="142" t="s">
        <v>142</v>
      </c>
      <c r="AY182" s="13" t="s">
        <v>133</v>
      </c>
      <c r="BE182" s="143">
        <f>IF(N182="základná",J182,0)</f>
        <v>0</v>
      </c>
      <c r="BF182" s="143">
        <f>IF(N182="znížená",J182,0)</f>
        <v>1.81</v>
      </c>
      <c r="BG182" s="143">
        <f>IF(N182="zákl. prenesená",J182,0)</f>
        <v>0</v>
      </c>
      <c r="BH182" s="143">
        <f>IF(N182="zníž. prenesená",J182,0)</f>
        <v>0</v>
      </c>
      <c r="BI182" s="143">
        <f>IF(N182="nulová",J182,0)</f>
        <v>0</v>
      </c>
      <c r="BJ182" s="13" t="s">
        <v>142</v>
      </c>
      <c r="BK182" s="143">
        <f>ROUND(I182*H182,2)</f>
        <v>1.81</v>
      </c>
      <c r="BL182" s="13" t="s">
        <v>156</v>
      </c>
      <c r="BM182" s="142" t="s">
        <v>319</v>
      </c>
    </row>
    <row r="183" spans="2:65" s="11" customFormat="1" ht="22.9" customHeight="1">
      <c r="B183" s="119"/>
      <c r="D183" s="120" t="s">
        <v>72</v>
      </c>
      <c r="E183" s="129" t="s">
        <v>320</v>
      </c>
      <c r="F183" s="129" t="s">
        <v>321</v>
      </c>
      <c r="J183" s="130">
        <f>BK183</f>
        <v>1261.45</v>
      </c>
      <c r="L183" s="119"/>
      <c r="M183" s="123"/>
      <c r="N183" s="124"/>
      <c r="O183" s="124"/>
      <c r="P183" s="125">
        <f>SUM(P184:P186)</f>
        <v>8.44</v>
      </c>
      <c r="Q183" s="124"/>
      <c r="R183" s="125">
        <f>SUM(R184:R186)</f>
        <v>2.1600000000000001E-2</v>
      </c>
      <c r="S183" s="124"/>
      <c r="T183" s="126">
        <f>SUM(T184:T186)</f>
        <v>0</v>
      </c>
      <c r="AR183" s="120" t="s">
        <v>142</v>
      </c>
      <c r="AT183" s="127" t="s">
        <v>72</v>
      </c>
      <c r="AU183" s="127" t="s">
        <v>80</v>
      </c>
      <c r="AY183" s="120" t="s">
        <v>133</v>
      </c>
      <c r="BK183" s="128">
        <f>SUM(BK184:BK186)</f>
        <v>1261.45</v>
      </c>
    </row>
    <row r="184" spans="2:65" s="1" customFormat="1" ht="24" customHeight="1">
      <c r="B184" s="131"/>
      <c r="C184" s="132" t="s">
        <v>322</v>
      </c>
      <c r="D184" s="132" t="s">
        <v>136</v>
      </c>
      <c r="E184" s="133" t="s">
        <v>323</v>
      </c>
      <c r="F184" s="134" t="s">
        <v>324</v>
      </c>
      <c r="G184" s="135" t="s">
        <v>199</v>
      </c>
      <c r="H184" s="136">
        <v>20</v>
      </c>
      <c r="I184" s="137">
        <v>15.33</v>
      </c>
      <c r="J184" s="137">
        <f>ROUND(I184*H184,2)</f>
        <v>306.60000000000002</v>
      </c>
      <c r="K184" s="134" t="s">
        <v>1</v>
      </c>
      <c r="L184" s="26"/>
      <c r="M184" s="138" t="s">
        <v>1</v>
      </c>
      <c r="N184" s="139" t="s">
        <v>39</v>
      </c>
      <c r="O184" s="140">
        <v>0.42199999999999999</v>
      </c>
      <c r="P184" s="140">
        <f>O184*H184</f>
        <v>8.44</v>
      </c>
      <c r="Q184" s="140">
        <v>8.0000000000000007E-5</v>
      </c>
      <c r="R184" s="140">
        <f>Q184*H184</f>
        <v>1.6000000000000001E-3</v>
      </c>
      <c r="S184" s="140">
        <v>0</v>
      </c>
      <c r="T184" s="141">
        <f>S184*H184</f>
        <v>0</v>
      </c>
      <c r="AR184" s="142" t="s">
        <v>156</v>
      </c>
      <c r="AT184" s="142" t="s">
        <v>136</v>
      </c>
      <c r="AU184" s="142" t="s">
        <v>142</v>
      </c>
      <c r="AY184" s="13" t="s">
        <v>133</v>
      </c>
      <c r="BE184" s="143">
        <f>IF(N184="základná",J184,0)</f>
        <v>0</v>
      </c>
      <c r="BF184" s="143">
        <f>IF(N184="znížená",J184,0)</f>
        <v>306.60000000000002</v>
      </c>
      <c r="BG184" s="143">
        <f>IF(N184="zákl. prenesená",J184,0)</f>
        <v>0</v>
      </c>
      <c r="BH184" s="143">
        <f>IF(N184="zníž. prenesená",J184,0)</f>
        <v>0</v>
      </c>
      <c r="BI184" s="143">
        <f>IF(N184="nulová",J184,0)</f>
        <v>0</v>
      </c>
      <c r="BJ184" s="13" t="s">
        <v>142</v>
      </c>
      <c r="BK184" s="143">
        <f>ROUND(I184*H184,2)</f>
        <v>306.60000000000002</v>
      </c>
      <c r="BL184" s="13" t="s">
        <v>156</v>
      </c>
      <c r="BM184" s="142" t="s">
        <v>325</v>
      </c>
    </row>
    <row r="185" spans="2:65" s="1" customFormat="1" ht="16.5" customHeight="1">
      <c r="B185" s="131"/>
      <c r="C185" s="144" t="s">
        <v>326</v>
      </c>
      <c r="D185" s="144" t="s">
        <v>174</v>
      </c>
      <c r="E185" s="145" t="s">
        <v>327</v>
      </c>
      <c r="F185" s="146" t="s">
        <v>328</v>
      </c>
      <c r="G185" s="147" t="s">
        <v>199</v>
      </c>
      <c r="H185" s="148">
        <v>20</v>
      </c>
      <c r="I185" s="149">
        <v>47.18</v>
      </c>
      <c r="J185" s="149">
        <f>ROUND(I185*H185,2)</f>
        <v>943.6</v>
      </c>
      <c r="K185" s="146" t="s">
        <v>1</v>
      </c>
      <c r="L185" s="150"/>
      <c r="M185" s="151" t="s">
        <v>1</v>
      </c>
      <c r="N185" s="152" t="s">
        <v>39</v>
      </c>
      <c r="O185" s="140">
        <v>0</v>
      </c>
      <c r="P185" s="140">
        <f>O185*H185</f>
        <v>0</v>
      </c>
      <c r="Q185" s="140">
        <v>1E-3</v>
      </c>
      <c r="R185" s="140">
        <f>Q185*H185</f>
        <v>0.02</v>
      </c>
      <c r="S185" s="140">
        <v>0</v>
      </c>
      <c r="T185" s="141">
        <f>S185*H185</f>
        <v>0</v>
      </c>
      <c r="AR185" s="142" t="s">
        <v>271</v>
      </c>
      <c r="AT185" s="142" t="s">
        <v>174</v>
      </c>
      <c r="AU185" s="142" t="s">
        <v>142</v>
      </c>
      <c r="AY185" s="13" t="s">
        <v>133</v>
      </c>
      <c r="BE185" s="143">
        <f>IF(N185="základná",J185,0)</f>
        <v>0</v>
      </c>
      <c r="BF185" s="143">
        <f>IF(N185="znížená",J185,0)</f>
        <v>943.6</v>
      </c>
      <c r="BG185" s="143">
        <f>IF(N185="zákl. prenesená",J185,0)</f>
        <v>0</v>
      </c>
      <c r="BH185" s="143">
        <f>IF(N185="zníž. prenesená",J185,0)</f>
        <v>0</v>
      </c>
      <c r="BI185" s="143">
        <f>IF(N185="nulová",J185,0)</f>
        <v>0</v>
      </c>
      <c r="BJ185" s="13" t="s">
        <v>142</v>
      </c>
      <c r="BK185" s="143">
        <f>ROUND(I185*H185,2)</f>
        <v>943.6</v>
      </c>
      <c r="BL185" s="13" t="s">
        <v>156</v>
      </c>
      <c r="BM185" s="142" t="s">
        <v>329</v>
      </c>
    </row>
    <row r="186" spans="2:65" s="1" customFormat="1" ht="24" customHeight="1">
      <c r="B186" s="131"/>
      <c r="C186" s="132" t="s">
        <v>330</v>
      </c>
      <c r="D186" s="132" t="s">
        <v>136</v>
      </c>
      <c r="E186" s="133" t="s">
        <v>331</v>
      </c>
      <c r="F186" s="134" t="s">
        <v>332</v>
      </c>
      <c r="G186" s="135" t="s">
        <v>333</v>
      </c>
      <c r="H186" s="136">
        <v>12.502000000000001</v>
      </c>
      <c r="I186" s="137">
        <v>0.9</v>
      </c>
      <c r="J186" s="137">
        <f>ROUND(I186*H186,2)</f>
        <v>11.25</v>
      </c>
      <c r="K186" s="134" t="s">
        <v>140</v>
      </c>
      <c r="L186" s="26"/>
      <c r="M186" s="138" t="s">
        <v>1</v>
      </c>
      <c r="N186" s="139" t="s">
        <v>39</v>
      </c>
      <c r="O186" s="140">
        <v>0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156</v>
      </c>
      <c r="AT186" s="142" t="s">
        <v>136</v>
      </c>
      <c r="AU186" s="142" t="s">
        <v>142</v>
      </c>
      <c r="AY186" s="13" t="s">
        <v>133</v>
      </c>
      <c r="BE186" s="143">
        <f>IF(N186="základná",J186,0)</f>
        <v>0</v>
      </c>
      <c r="BF186" s="143">
        <f>IF(N186="znížená",J186,0)</f>
        <v>11.25</v>
      </c>
      <c r="BG186" s="143">
        <f>IF(N186="zákl. prenesená",J186,0)</f>
        <v>0</v>
      </c>
      <c r="BH186" s="143">
        <f>IF(N186="zníž. prenesená",J186,0)</f>
        <v>0</v>
      </c>
      <c r="BI186" s="143">
        <f>IF(N186="nulová",J186,0)</f>
        <v>0</v>
      </c>
      <c r="BJ186" s="13" t="s">
        <v>142</v>
      </c>
      <c r="BK186" s="143">
        <f>ROUND(I186*H186,2)</f>
        <v>11.25</v>
      </c>
      <c r="BL186" s="13" t="s">
        <v>156</v>
      </c>
      <c r="BM186" s="142" t="s">
        <v>334</v>
      </c>
    </row>
    <row r="187" spans="2:65" s="11" customFormat="1" ht="22.9" customHeight="1">
      <c r="B187" s="119"/>
      <c r="D187" s="120" t="s">
        <v>72</v>
      </c>
      <c r="E187" s="129" t="s">
        <v>335</v>
      </c>
      <c r="F187" s="129" t="s">
        <v>336</v>
      </c>
      <c r="J187" s="130">
        <f>BK187</f>
        <v>4717.9800000000005</v>
      </c>
      <c r="L187" s="119"/>
      <c r="M187" s="123"/>
      <c r="N187" s="124"/>
      <c r="O187" s="124"/>
      <c r="P187" s="125">
        <f>SUM(P188:P190)</f>
        <v>60.278400000000005</v>
      </c>
      <c r="Q187" s="124"/>
      <c r="R187" s="125">
        <f>SUM(R188:R190)</f>
        <v>2.1053136000000001</v>
      </c>
      <c r="S187" s="124"/>
      <c r="T187" s="126">
        <f>SUM(T188:T190)</f>
        <v>0</v>
      </c>
      <c r="AR187" s="120" t="s">
        <v>142</v>
      </c>
      <c r="AT187" s="127" t="s">
        <v>72</v>
      </c>
      <c r="AU187" s="127" t="s">
        <v>80</v>
      </c>
      <c r="AY187" s="120" t="s">
        <v>133</v>
      </c>
      <c r="BK187" s="128">
        <f>SUM(BK188:BK190)</f>
        <v>4717.9800000000005</v>
      </c>
    </row>
    <row r="188" spans="2:65" s="1" customFormat="1" ht="24" customHeight="1">
      <c r="B188" s="131"/>
      <c r="C188" s="132" t="s">
        <v>337</v>
      </c>
      <c r="D188" s="132" t="s">
        <v>136</v>
      </c>
      <c r="E188" s="133" t="s">
        <v>338</v>
      </c>
      <c r="F188" s="134" t="s">
        <v>339</v>
      </c>
      <c r="G188" s="135" t="s">
        <v>150</v>
      </c>
      <c r="H188" s="136">
        <v>78</v>
      </c>
      <c r="I188" s="137">
        <v>23.06</v>
      </c>
      <c r="J188" s="137">
        <f>ROUND(I188*H188,2)</f>
        <v>1798.68</v>
      </c>
      <c r="K188" s="134" t="s">
        <v>140</v>
      </c>
      <c r="L188" s="26"/>
      <c r="M188" s="138" t="s">
        <v>1</v>
      </c>
      <c r="N188" s="139" t="s">
        <v>39</v>
      </c>
      <c r="O188" s="140">
        <v>0.77280000000000004</v>
      </c>
      <c r="P188" s="140">
        <f>O188*H188</f>
        <v>60.278400000000005</v>
      </c>
      <c r="Q188" s="140">
        <v>3.47E-3</v>
      </c>
      <c r="R188" s="140">
        <f>Q188*H188</f>
        <v>0.27066000000000001</v>
      </c>
      <c r="S188" s="140">
        <v>0</v>
      </c>
      <c r="T188" s="141">
        <f>S188*H188</f>
        <v>0</v>
      </c>
      <c r="AR188" s="142" t="s">
        <v>156</v>
      </c>
      <c r="AT188" s="142" t="s">
        <v>136</v>
      </c>
      <c r="AU188" s="142" t="s">
        <v>142</v>
      </c>
      <c r="AY188" s="13" t="s">
        <v>133</v>
      </c>
      <c r="BE188" s="143">
        <f>IF(N188="základná",J188,0)</f>
        <v>0</v>
      </c>
      <c r="BF188" s="143">
        <f>IF(N188="znížená",J188,0)</f>
        <v>1798.68</v>
      </c>
      <c r="BG188" s="143">
        <f>IF(N188="zákl. prenesená",J188,0)</f>
        <v>0</v>
      </c>
      <c r="BH188" s="143">
        <f>IF(N188="zníž. prenesená",J188,0)</f>
        <v>0</v>
      </c>
      <c r="BI188" s="143">
        <f>IF(N188="nulová",J188,0)</f>
        <v>0</v>
      </c>
      <c r="BJ188" s="13" t="s">
        <v>142</v>
      </c>
      <c r="BK188" s="143">
        <f>ROUND(I188*H188,2)</f>
        <v>1798.68</v>
      </c>
      <c r="BL188" s="13" t="s">
        <v>156</v>
      </c>
      <c r="BM188" s="142" t="s">
        <v>340</v>
      </c>
    </row>
    <row r="189" spans="2:65" s="1" customFormat="1" ht="36" customHeight="1">
      <c r="B189" s="131"/>
      <c r="C189" s="144" t="s">
        <v>341</v>
      </c>
      <c r="D189" s="144" t="s">
        <v>174</v>
      </c>
      <c r="E189" s="145" t="s">
        <v>342</v>
      </c>
      <c r="F189" s="146" t="s">
        <v>343</v>
      </c>
      <c r="G189" s="147" t="s">
        <v>150</v>
      </c>
      <c r="H189" s="148">
        <v>79.56</v>
      </c>
      <c r="I189" s="149">
        <v>34.659999999999997</v>
      </c>
      <c r="J189" s="149">
        <f>ROUND(I189*H189,2)</f>
        <v>2757.55</v>
      </c>
      <c r="K189" s="146" t="s">
        <v>140</v>
      </c>
      <c r="L189" s="150"/>
      <c r="M189" s="151" t="s">
        <v>1</v>
      </c>
      <c r="N189" s="152" t="s">
        <v>39</v>
      </c>
      <c r="O189" s="140">
        <v>0</v>
      </c>
      <c r="P189" s="140">
        <f>O189*H189</f>
        <v>0</v>
      </c>
      <c r="Q189" s="140">
        <v>2.3060000000000001E-2</v>
      </c>
      <c r="R189" s="140">
        <f>Q189*H189</f>
        <v>1.8346536</v>
      </c>
      <c r="S189" s="140">
        <v>0</v>
      </c>
      <c r="T189" s="141">
        <f>S189*H189</f>
        <v>0</v>
      </c>
      <c r="AR189" s="142" t="s">
        <v>271</v>
      </c>
      <c r="AT189" s="142" t="s">
        <v>174</v>
      </c>
      <c r="AU189" s="142" t="s">
        <v>142</v>
      </c>
      <c r="AY189" s="13" t="s">
        <v>133</v>
      </c>
      <c r="BE189" s="143">
        <f>IF(N189="základná",J189,0)</f>
        <v>0</v>
      </c>
      <c r="BF189" s="143">
        <f>IF(N189="znížená",J189,0)</f>
        <v>2757.55</v>
      </c>
      <c r="BG189" s="143">
        <f>IF(N189="zákl. prenesená",J189,0)</f>
        <v>0</v>
      </c>
      <c r="BH189" s="143">
        <f>IF(N189="zníž. prenesená",J189,0)</f>
        <v>0</v>
      </c>
      <c r="BI189" s="143">
        <f>IF(N189="nulová",J189,0)</f>
        <v>0</v>
      </c>
      <c r="BJ189" s="13" t="s">
        <v>142</v>
      </c>
      <c r="BK189" s="143">
        <f>ROUND(I189*H189,2)</f>
        <v>2757.55</v>
      </c>
      <c r="BL189" s="13" t="s">
        <v>156</v>
      </c>
      <c r="BM189" s="142" t="s">
        <v>344</v>
      </c>
    </row>
    <row r="190" spans="2:65" s="1" customFormat="1" ht="24" customHeight="1">
      <c r="B190" s="131"/>
      <c r="C190" s="132" t="s">
        <v>345</v>
      </c>
      <c r="D190" s="132" t="s">
        <v>136</v>
      </c>
      <c r="E190" s="133" t="s">
        <v>346</v>
      </c>
      <c r="F190" s="134" t="s">
        <v>347</v>
      </c>
      <c r="G190" s="135" t="s">
        <v>333</v>
      </c>
      <c r="H190" s="136">
        <v>45.561999999999998</v>
      </c>
      <c r="I190" s="137">
        <v>3.55</v>
      </c>
      <c r="J190" s="137">
        <f>ROUND(I190*H190,2)</f>
        <v>161.75</v>
      </c>
      <c r="K190" s="134" t="s">
        <v>140</v>
      </c>
      <c r="L190" s="26"/>
      <c r="M190" s="138" t="s">
        <v>1</v>
      </c>
      <c r="N190" s="139" t="s">
        <v>39</v>
      </c>
      <c r="O190" s="140">
        <v>0</v>
      </c>
      <c r="P190" s="140">
        <f>O190*H190</f>
        <v>0</v>
      </c>
      <c r="Q190" s="140">
        <v>0</v>
      </c>
      <c r="R190" s="140">
        <f>Q190*H190</f>
        <v>0</v>
      </c>
      <c r="S190" s="140">
        <v>0</v>
      </c>
      <c r="T190" s="141">
        <f>S190*H190</f>
        <v>0</v>
      </c>
      <c r="AR190" s="142" t="s">
        <v>156</v>
      </c>
      <c r="AT190" s="142" t="s">
        <v>136</v>
      </c>
      <c r="AU190" s="142" t="s">
        <v>142</v>
      </c>
      <c r="AY190" s="13" t="s">
        <v>133</v>
      </c>
      <c r="BE190" s="143">
        <f>IF(N190="základná",J190,0)</f>
        <v>0</v>
      </c>
      <c r="BF190" s="143">
        <f>IF(N190="znížená",J190,0)</f>
        <v>161.75</v>
      </c>
      <c r="BG190" s="143">
        <f>IF(N190="zákl. prenesená",J190,0)</f>
        <v>0</v>
      </c>
      <c r="BH190" s="143">
        <f>IF(N190="zníž. prenesená",J190,0)</f>
        <v>0</v>
      </c>
      <c r="BI190" s="143">
        <f>IF(N190="nulová",J190,0)</f>
        <v>0</v>
      </c>
      <c r="BJ190" s="13" t="s">
        <v>142</v>
      </c>
      <c r="BK190" s="143">
        <f>ROUND(I190*H190,2)</f>
        <v>161.75</v>
      </c>
      <c r="BL190" s="13" t="s">
        <v>156</v>
      </c>
      <c r="BM190" s="142" t="s">
        <v>348</v>
      </c>
    </row>
    <row r="191" spans="2:65" s="11" customFormat="1" ht="22.9" customHeight="1">
      <c r="B191" s="119"/>
      <c r="D191" s="120" t="s">
        <v>72</v>
      </c>
      <c r="E191" s="129" t="s">
        <v>349</v>
      </c>
      <c r="F191" s="129" t="s">
        <v>350</v>
      </c>
      <c r="J191" s="130">
        <f>BK191</f>
        <v>215.23000000000002</v>
      </c>
      <c r="L191" s="119"/>
      <c r="M191" s="123"/>
      <c r="N191" s="124"/>
      <c r="O191" s="124"/>
      <c r="P191" s="125">
        <f>SUM(P192:P194)</f>
        <v>6.0009999999999994</v>
      </c>
      <c r="Q191" s="124"/>
      <c r="R191" s="125">
        <f>SUM(R192:R194)</f>
        <v>6.2599999999999991E-3</v>
      </c>
      <c r="S191" s="124"/>
      <c r="T191" s="126">
        <f>SUM(T192:T194)</f>
        <v>0</v>
      </c>
      <c r="AR191" s="120" t="s">
        <v>142</v>
      </c>
      <c r="AT191" s="127" t="s">
        <v>72</v>
      </c>
      <c r="AU191" s="127" t="s">
        <v>80</v>
      </c>
      <c r="AY191" s="120" t="s">
        <v>133</v>
      </c>
      <c r="BK191" s="128">
        <f>SUM(BK192:BK194)</f>
        <v>215.23000000000002</v>
      </c>
    </row>
    <row r="192" spans="2:65" s="1" customFormat="1" ht="16.5" customHeight="1">
      <c r="B192" s="131"/>
      <c r="C192" s="132" t="s">
        <v>351</v>
      </c>
      <c r="D192" s="132" t="s">
        <v>136</v>
      </c>
      <c r="E192" s="133" t="s">
        <v>352</v>
      </c>
      <c r="F192" s="134" t="s">
        <v>353</v>
      </c>
      <c r="G192" s="135" t="s">
        <v>199</v>
      </c>
      <c r="H192" s="136">
        <v>20</v>
      </c>
      <c r="I192" s="137">
        <v>5.63</v>
      </c>
      <c r="J192" s="137">
        <f>ROUND(I192*H192,2)</f>
        <v>112.6</v>
      </c>
      <c r="K192" s="134" t="s">
        <v>140</v>
      </c>
      <c r="L192" s="26"/>
      <c r="M192" s="138" t="s">
        <v>1</v>
      </c>
      <c r="N192" s="139" t="s">
        <v>39</v>
      </c>
      <c r="O192" s="140">
        <v>0.30004999999999998</v>
      </c>
      <c r="P192" s="140">
        <f>O192*H192</f>
        <v>6.0009999999999994</v>
      </c>
      <c r="Q192" s="140">
        <v>1.0000000000000001E-5</v>
      </c>
      <c r="R192" s="140">
        <f>Q192*H192</f>
        <v>2.0000000000000001E-4</v>
      </c>
      <c r="S192" s="140">
        <v>0</v>
      </c>
      <c r="T192" s="141">
        <f>S192*H192</f>
        <v>0</v>
      </c>
      <c r="AR192" s="142" t="s">
        <v>156</v>
      </c>
      <c r="AT192" s="142" t="s">
        <v>136</v>
      </c>
      <c r="AU192" s="142" t="s">
        <v>142</v>
      </c>
      <c r="AY192" s="13" t="s">
        <v>133</v>
      </c>
      <c r="BE192" s="143">
        <f>IF(N192="základná",J192,0)</f>
        <v>0</v>
      </c>
      <c r="BF192" s="143">
        <f>IF(N192="znížená",J192,0)</f>
        <v>112.6</v>
      </c>
      <c r="BG192" s="143">
        <f>IF(N192="zákl. prenesená",J192,0)</f>
        <v>0</v>
      </c>
      <c r="BH192" s="143">
        <f>IF(N192="zníž. prenesená",J192,0)</f>
        <v>0</v>
      </c>
      <c r="BI192" s="143">
        <f>IF(N192="nulová",J192,0)</f>
        <v>0</v>
      </c>
      <c r="BJ192" s="13" t="s">
        <v>142</v>
      </c>
      <c r="BK192" s="143">
        <f>ROUND(I192*H192,2)</f>
        <v>112.6</v>
      </c>
      <c r="BL192" s="13" t="s">
        <v>156</v>
      </c>
      <c r="BM192" s="142" t="s">
        <v>354</v>
      </c>
    </row>
    <row r="193" spans="2:65" s="1" customFormat="1" ht="24" customHeight="1">
      <c r="B193" s="131"/>
      <c r="C193" s="144" t="s">
        <v>355</v>
      </c>
      <c r="D193" s="144" t="s">
        <v>174</v>
      </c>
      <c r="E193" s="145" t="s">
        <v>356</v>
      </c>
      <c r="F193" s="146" t="s">
        <v>357</v>
      </c>
      <c r="G193" s="147" t="s">
        <v>199</v>
      </c>
      <c r="H193" s="148">
        <v>20.2</v>
      </c>
      <c r="I193" s="149">
        <v>4.97</v>
      </c>
      <c r="J193" s="149">
        <f>ROUND(I193*H193,2)</f>
        <v>100.39</v>
      </c>
      <c r="K193" s="146" t="s">
        <v>140</v>
      </c>
      <c r="L193" s="150"/>
      <c r="M193" s="151" t="s">
        <v>1</v>
      </c>
      <c r="N193" s="152" t="s">
        <v>39</v>
      </c>
      <c r="O193" s="140">
        <v>0</v>
      </c>
      <c r="P193" s="140">
        <f>O193*H193</f>
        <v>0</v>
      </c>
      <c r="Q193" s="140">
        <v>2.9999999999999997E-4</v>
      </c>
      <c r="R193" s="140">
        <f>Q193*H193</f>
        <v>6.0599999999999994E-3</v>
      </c>
      <c r="S193" s="140">
        <v>0</v>
      </c>
      <c r="T193" s="141">
        <f>S193*H193</f>
        <v>0</v>
      </c>
      <c r="AR193" s="142" t="s">
        <v>271</v>
      </c>
      <c r="AT193" s="142" t="s">
        <v>174</v>
      </c>
      <c r="AU193" s="142" t="s">
        <v>142</v>
      </c>
      <c r="AY193" s="13" t="s">
        <v>133</v>
      </c>
      <c r="BE193" s="143">
        <f>IF(N193="základná",J193,0)</f>
        <v>0</v>
      </c>
      <c r="BF193" s="143">
        <f>IF(N193="znížená",J193,0)</f>
        <v>100.39</v>
      </c>
      <c r="BG193" s="143">
        <f>IF(N193="zákl. prenesená",J193,0)</f>
        <v>0</v>
      </c>
      <c r="BH193" s="143">
        <f>IF(N193="zníž. prenesená",J193,0)</f>
        <v>0</v>
      </c>
      <c r="BI193" s="143">
        <f>IF(N193="nulová",J193,0)</f>
        <v>0</v>
      </c>
      <c r="BJ193" s="13" t="s">
        <v>142</v>
      </c>
      <c r="BK193" s="143">
        <f>ROUND(I193*H193,2)</f>
        <v>100.39</v>
      </c>
      <c r="BL193" s="13" t="s">
        <v>156</v>
      </c>
      <c r="BM193" s="142" t="s">
        <v>358</v>
      </c>
    </row>
    <row r="194" spans="2:65" s="1" customFormat="1" ht="24" customHeight="1">
      <c r="B194" s="131"/>
      <c r="C194" s="132" t="s">
        <v>359</v>
      </c>
      <c r="D194" s="132" t="s">
        <v>136</v>
      </c>
      <c r="E194" s="133" t="s">
        <v>360</v>
      </c>
      <c r="F194" s="134" t="s">
        <v>361</v>
      </c>
      <c r="G194" s="135" t="s">
        <v>333</v>
      </c>
      <c r="H194" s="136">
        <v>2.13</v>
      </c>
      <c r="I194" s="137">
        <v>1.05</v>
      </c>
      <c r="J194" s="137">
        <f>ROUND(I194*H194,2)</f>
        <v>2.2400000000000002</v>
      </c>
      <c r="K194" s="134" t="s">
        <v>140</v>
      </c>
      <c r="L194" s="26"/>
      <c r="M194" s="138" t="s">
        <v>1</v>
      </c>
      <c r="N194" s="139" t="s">
        <v>39</v>
      </c>
      <c r="O194" s="140">
        <v>0</v>
      </c>
      <c r="P194" s="140">
        <f>O194*H194</f>
        <v>0</v>
      </c>
      <c r="Q194" s="140">
        <v>0</v>
      </c>
      <c r="R194" s="140">
        <f>Q194*H194</f>
        <v>0</v>
      </c>
      <c r="S194" s="140">
        <v>0</v>
      </c>
      <c r="T194" s="141">
        <f>S194*H194</f>
        <v>0</v>
      </c>
      <c r="AR194" s="142" t="s">
        <v>156</v>
      </c>
      <c r="AT194" s="142" t="s">
        <v>136</v>
      </c>
      <c r="AU194" s="142" t="s">
        <v>142</v>
      </c>
      <c r="AY194" s="13" t="s">
        <v>133</v>
      </c>
      <c r="BE194" s="143">
        <f>IF(N194="základná",J194,0)</f>
        <v>0</v>
      </c>
      <c r="BF194" s="143">
        <f>IF(N194="znížená",J194,0)</f>
        <v>2.2400000000000002</v>
      </c>
      <c r="BG194" s="143">
        <f>IF(N194="zákl. prenesená",J194,0)</f>
        <v>0</v>
      </c>
      <c r="BH194" s="143">
        <f>IF(N194="zníž. prenesená",J194,0)</f>
        <v>0</v>
      </c>
      <c r="BI194" s="143">
        <f>IF(N194="nulová",J194,0)</f>
        <v>0</v>
      </c>
      <c r="BJ194" s="13" t="s">
        <v>142</v>
      </c>
      <c r="BK194" s="143">
        <f>ROUND(I194*H194,2)</f>
        <v>2.2400000000000002</v>
      </c>
      <c r="BL194" s="13" t="s">
        <v>156</v>
      </c>
      <c r="BM194" s="142" t="s">
        <v>362</v>
      </c>
    </row>
    <row r="195" spans="2:65" s="11" customFormat="1" ht="22.9" customHeight="1">
      <c r="B195" s="119"/>
      <c r="D195" s="120" t="s">
        <v>72</v>
      </c>
      <c r="E195" s="129" t="s">
        <v>363</v>
      </c>
      <c r="F195" s="129" t="s">
        <v>364</v>
      </c>
      <c r="J195" s="130">
        <f>BK195</f>
        <v>4431.83</v>
      </c>
      <c r="L195" s="119"/>
      <c r="M195" s="123"/>
      <c r="N195" s="124"/>
      <c r="O195" s="124"/>
      <c r="P195" s="125">
        <f>SUM(P196:P198)</f>
        <v>150.54717500000001</v>
      </c>
      <c r="Q195" s="124"/>
      <c r="R195" s="125">
        <f>SUM(R196:R198)</f>
        <v>4.8251500000000007</v>
      </c>
      <c r="S195" s="124"/>
      <c r="T195" s="126">
        <f>SUM(T196:T198)</f>
        <v>0</v>
      </c>
      <c r="AR195" s="120" t="s">
        <v>142</v>
      </c>
      <c r="AT195" s="127" t="s">
        <v>72</v>
      </c>
      <c r="AU195" s="127" t="s">
        <v>80</v>
      </c>
      <c r="AY195" s="120" t="s">
        <v>133</v>
      </c>
      <c r="BK195" s="128">
        <f>SUM(BK196:BK198)</f>
        <v>4431.83</v>
      </c>
    </row>
    <row r="196" spans="2:65" s="1" customFormat="1" ht="24" customHeight="1">
      <c r="B196" s="131"/>
      <c r="C196" s="132" t="s">
        <v>365</v>
      </c>
      <c r="D196" s="132" t="s">
        <v>136</v>
      </c>
      <c r="E196" s="133" t="s">
        <v>366</v>
      </c>
      <c r="F196" s="134" t="s">
        <v>367</v>
      </c>
      <c r="G196" s="135" t="s">
        <v>150</v>
      </c>
      <c r="H196" s="136">
        <v>55</v>
      </c>
      <c r="I196" s="137">
        <v>65.739999999999995</v>
      </c>
      <c r="J196" s="137">
        <f>ROUND(I196*H196,2)</f>
        <v>3615.7</v>
      </c>
      <c r="K196" s="134" t="s">
        <v>140</v>
      </c>
      <c r="L196" s="26"/>
      <c r="M196" s="138" t="s">
        <v>1</v>
      </c>
      <c r="N196" s="139" t="s">
        <v>39</v>
      </c>
      <c r="O196" s="140">
        <v>2.5987</v>
      </c>
      <c r="P196" s="140">
        <f>O196*H196</f>
        <v>142.92850000000001</v>
      </c>
      <c r="Q196" s="140">
        <v>2.6530000000000001E-2</v>
      </c>
      <c r="R196" s="140">
        <f>Q196*H196</f>
        <v>1.4591500000000002</v>
      </c>
      <c r="S196" s="140">
        <v>0</v>
      </c>
      <c r="T196" s="141">
        <f>S196*H196</f>
        <v>0</v>
      </c>
      <c r="AR196" s="142" t="s">
        <v>156</v>
      </c>
      <c r="AT196" s="142" t="s">
        <v>136</v>
      </c>
      <c r="AU196" s="142" t="s">
        <v>142</v>
      </c>
      <c r="AY196" s="13" t="s">
        <v>133</v>
      </c>
      <c r="BE196" s="143">
        <f>IF(N196="základná",J196,0)</f>
        <v>0</v>
      </c>
      <c r="BF196" s="143">
        <f>IF(N196="znížená",J196,0)</f>
        <v>3615.7</v>
      </c>
      <c r="BG196" s="143">
        <f>IF(N196="zákl. prenesená",J196,0)</f>
        <v>0</v>
      </c>
      <c r="BH196" s="143">
        <f>IF(N196="zníž. prenesená",J196,0)</f>
        <v>0</v>
      </c>
      <c r="BI196" s="143">
        <f>IF(N196="nulová",J196,0)</f>
        <v>0</v>
      </c>
      <c r="BJ196" s="13" t="s">
        <v>142</v>
      </c>
      <c r="BK196" s="143">
        <f>ROUND(I196*H196,2)</f>
        <v>3615.7</v>
      </c>
      <c r="BL196" s="13" t="s">
        <v>156</v>
      </c>
      <c r="BM196" s="142" t="s">
        <v>368</v>
      </c>
    </row>
    <row r="197" spans="2:65" s="1" customFormat="1" ht="24" customHeight="1">
      <c r="B197" s="131"/>
      <c r="C197" s="144" t="s">
        <v>369</v>
      </c>
      <c r="D197" s="144" t="s">
        <v>174</v>
      </c>
      <c r="E197" s="145" t="s">
        <v>370</v>
      </c>
      <c r="F197" s="146" t="s">
        <v>371</v>
      </c>
      <c r="G197" s="147" t="s">
        <v>150</v>
      </c>
      <c r="H197" s="148">
        <v>56.1</v>
      </c>
      <c r="I197" s="149">
        <v>12.29</v>
      </c>
      <c r="J197" s="149">
        <f>ROUND(I197*H197,2)</f>
        <v>689.47</v>
      </c>
      <c r="K197" s="146" t="s">
        <v>140</v>
      </c>
      <c r="L197" s="150"/>
      <c r="M197" s="151" t="s">
        <v>1</v>
      </c>
      <c r="N197" s="152" t="s">
        <v>39</v>
      </c>
      <c r="O197" s="140">
        <v>0</v>
      </c>
      <c r="P197" s="140">
        <f>O197*H197</f>
        <v>0</v>
      </c>
      <c r="Q197" s="140">
        <v>0.06</v>
      </c>
      <c r="R197" s="140">
        <f>Q197*H197</f>
        <v>3.3660000000000001</v>
      </c>
      <c r="S197" s="140">
        <v>0</v>
      </c>
      <c r="T197" s="141">
        <f>S197*H197</f>
        <v>0</v>
      </c>
      <c r="AR197" s="142" t="s">
        <v>271</v>
      </c>
      <c r="AT197" s="142" t="s">
        <v>174</v>
      </c>
      <c r="AU197" s="142" t="s">
        <v>142</v>
      </c>
      <c r="AY197" s="13" t="s">
        <v>133</v>
      </c>
      <c r="BE197" s="143">
        <f>IF(N197="základná",J197,0)</f>
        <v>0</v>
      </c>
      <c r="BF197" s="143">
        <f>IF(N197="znížená",J197,0)</f>
        <v>689.47</v>
      </c>
      <c r="BG197" s="143">
        <f>IF(N197="zákl. prenesená",J197,0)</f>
        <v>0</v>
      </c>
      <c r="BH197" s="143">
        <f>IF(N197="zníž. prenesená",J197,0)</f>
        <v>0</v>
      </c>
      <c r="BI197" s="143">
        <f>IF(N197="nulová",J197,0)</f>
        <v>0</v>
      </c>
      <c r="BJ197" s="13" t="s">
        <v>142</v>
      </c>
      <c r="BK197" s="143">
        <f>ROUND(I197*H197,2)</f>
        <v>689.47</v>
      </c>
      <c r="BL197" s="13" t="s">
        <v>156</v>
      </c>
      <c r="BM197" s="142" t="s">
        <v>372</v>
      </c>
    </row>
    <row r="198" spans="2:65" s="1" customFormat="1" ht="24" customHeight="1">
      <c r="B198" s="131"/>
      <c r="C198" s="132" t="s">
        <v>373</v>
      </c>
      <c r="D198" s="132" t="s">
        <v>136</v>
      </c>
      <c r="E198" s="133" t="s">
        <v>374</v>
      </c>
      <c r="F198" s="134" t="s">
        <v>375</v>
      </c>
      <c r="G198" s="135" t="s">
        <v>228</v>
      </c>
      <c r="H198" s="136">
        <v>4.8250000000000002</v>
      </c>
      <c r="I198" s="137">
        <v>26.25</v>
      </c>
      <c r="J198" s="137">
        <f>ROUND(I198*H198,2)</f>
        <v>126.66</v>
      </c>
      <c r="K198" s="134" t="s">
        <v>140</v>
      </c>
      <c r="L198" s="26"/>
      <c r="M198" s="138" t="s">
        <v>1</v>
      </c>
      <c r="N198" s="139" t="s">
        <v>39</v>
      </c>
      <c r="O198" s="140">
        <v>1.579</v>
      </c>
      <c r="P198" s="140">
        <f>O198*H198</f>
        <v>7.6186749999999996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156</v>
      </c>
      <c r="AT198" s="142" t="s">
        <v>136</v>
      </c>
      <c r="AU198" s="142" t="s">
        <v>142</v>
      </c>
      <c r="AY198" s="13" t="s">
        <v>133</v>
      </c>
      <c r="BE198" s="143">
        <f>IF(N198="základná",J198,0)</f>
        <v>0</v>
      </c>
      <c r="BF198" s="143">
        <f>IF(N198="znížená",J198,0)</f>
        <v>126.66</v>
      </c>
      <c r="BG198" s="143">
        <f>IF(N198="zákl. prenesená",J198,0)</f>
        <v>0</v>
      </c>
      <c r="BH198" s="143">
        <f>IF(N198="zníž. prenesená",J198,0)</f>
        <v>0</v>
      </c>
      <c r="BI198" s="143">
        <f>IF(N198="nulová",J198,0)</f>
        <v>0</v>
      </c>
      <c r="BJ198" s="13" t="s">
        <v>142</v>
      </c>
      <c r="BK198" s="143">
        <f>ROUND(I198*H198,2)</f>
        <v>126.66</v>
      </c>
      <c r="BL198" s="13" t="s">
        <v>156</v>
      </c>
      <c r="BM198" s="142" t="s">
        <v>376</v>
      </c>
    </row>
    <row r="199" spans="2:65" s="11" customFormat="1" ht="22.9" customHeight="1">
      <c r="B199" s="119"/>
      <c r="D199" s="120" t="s">
        <v>72</v>
      </c>
      <c r="E199" s="129" t="s">
        <v>377</v>
      </c>
      <c r="F199" s="129" t="s">
        <v>378</v>
      </c>
      <c r="J199" s="130">
        <f>BK199</f>
        <v>1957.17</v>
      </c>
      <c r="L199" s="119"/>
      <c r="M199" s="123"/>
      <c r="N199" s="124"/>
      <c r="O199" s="124"/>
      <c r="P199" s="125">
        <f>SUM(P200:P203)</f>
        <v>84.075960000000009</v>
      </c>
      <c r="Q199" s="124"/>
      <c r="R199" s="125">
        <f>SUM(R200:R203)</f>
        <v>0.14187</v>
      </c>
      <c r="S199" s="124"/>
      <c r="T199" s="126">
        <f>SUM(T200:T203)</f>
        <v>0</v>
      </c>
      <c r="AR199" s="120" t="s">
        <v>142</v>
      </c>
      <c r="AT199" s="127" t="s">
        <v>72</v>
      </c>
      <c r="AU199" s="127" t="s">
        <v>80</v>
      </c>
      <c r="AY199" s="120" t="s">
        <v>133</v>
      </c>
      <c r="BK199" s="128">
        <f>SUM(BK200:BK203)</f>
        <v>1957.17</v>
      </c>
    </row>
    <row r="200" spans="2:65" s="1" customFormat="1" ht="16.5" customHeight="1">
      <c r="B200" s="131"/>
      <c r="C200" s="132" t="s">
        <v>379</v>
      </c>
      <c r="D200" s="132" t="s">
        <v>136</v>
      </c>
      <c r="E200" s="133" t="s">
        <v>380</v>
      </c>
      <c r="F200" s="134" t="s">
        <v>381</v>
      </c>
      <c r="G200" s="135" t="s">
        <v>150</v>
      </c>
      <c r="H200" s="136">
        <v>417</v>
      </c>
      <c r="I200" s="137">
        <v>1.2</v>
      </c>
      <c r="J200" s="137">
        <f>ROUND(I200*H200,2)</f>
        <v>500.4</v>
      </c>
      <c r="K200" s="134" t="s">
        <v>140</v>
      </c>
      <c r="L200" s="26"/>
      <c r="M200" s="138" t="s">
        <v>1</v>
      </c>
      <c r="N200" s="139" t="s">
        <v>39</v>
      </c>
      <c r="O200" s="140">
        <v>6.4000000000000001E-2</v>
      </c>
      <c r="P200" s="140">
        <f>O200*H200</f>
        <v>26.687999999999999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156</v>
      </c>
      <c r="AT200" s="142" t="s">
        <v>136</v>
      </c>
      <c r="AU200" s="142" t="s">
        <v>142</v>
      </c>
      <c r="AY200" s="13" t="s">
        <v>133</v>
      </c>
      <c r="BE200" s="143">
        <f>IF(N200="základná",J200,0)</f>
        <v>0</v>
      </c>
      <c r="BF200" s="143">
        <f>IF(N200="znížená",J200,0)</f>
        <v>500.4</v>
      </c>
      <c r="BG200" s="143">
        <f>IF(N200="zákl. prenesená",J200,0)</f>
        <v>0</v>
      </c>
      <c r="BH200" s="143">
        <f>IF(N200="zníž. prenesená",J200,0)</f>
        <v>0</v>
      </c>
      <c r="BI200" s="143">
        <f>IF(N200="nulová",J200,0)</f>
        <v>0</v>
      </c>
      <c r="BJ200" s="13" t="s">
        <v>142</v>
      </c>
      <c r="BK200" s="143">
        <f>ROUND(I200*H200,2)</f>
        <v>500.4</v>
      </c>
      <c r="BL200" s="13" t="s">
        <v>156</v>
      </c>
      <c r="BM200" s="142" t="s">
        <v>382</v>
      </c>
    </row>
    <row r="201" spans="2:65" s="1" customFormat="1" ht="24" customHeight="1">
      <c r="B201" s="131"/>
      <c r="C201" s="132" t="s">
        <v>383</v>
      </c>
      <c r="D201" s="132" t="s">
        <v>136</v>
      </c>
      <c r="E201" s="133" t="s">
        <v>384</v>
      </c>
      <c r="F201" s="134" t="s">
        <v>385</v>
      </c>
      <c r="G201" s="135" t="s">
        <v>150</v>
      </c>
      <c r="H201" s="136">
        <v>417</v>
      </c>
      <c r="I201" s="137">
        <v>1.05</v>
      </c>
      <c r="J201" s="137">
        <f>ROUND(I201*H201,2)</f>
        <v>437.85</v>
      </c>
      <c r="K201" s="134" t="s">
        <v>140</v>
      </c>
      <c r="L201" s="26"/>
      <c r="M201" s="138" t="s">
        <v>1</v>
      </c>
      <c r="N201" s="139" t="s">
        <v>39</v>
      </c>
      <c r="O201" s="140">
        <v>3.3180000000000001E-2</v>
      </c>
      <c r="P201" s="140">
        <f>O201*H201</f>
        <v>13.83606</v>
      </c>
      <c r="Q201" s="140">
        <v>1E-4</v>
      </c>
      <c r="R201" s="140">
        <f>Q201*H201</f>
        <v>4.1700000000000001E-2</v>
      </c>
      <c r="S201" s="140">
        <v>0</v>
      </c>
      <c r="T201" s="141">
        <f>S201*H201</f>
        <v>0</v>
      </c>
      <c r="AR201" s="142" t="s">
        <v>156</v>
      </c>
      <c r="AT201" s="142" t="s">
        <v>136</v>
      </c>
      <c r="AU201" s="142" t="s">
        <v>142</v>
      </c>
      <c r="AY201" s="13" t="s">
        <v>133</v>
      </c>
      <c r="BE201" s="143">
        <f>IF(N201="základná",J201,0)</f>
        <v>0</v>
      </c>
      <c r="BF201" s="143">
        <f>IF(N201="znížená",J201,0)</f>
        <v>437.85</v>
      </c>
      <c r="BG201" s="143">
        <f>IF(N201="zákl. prenesená",J201,0)</f>
        <v>0</v>
      </c>
      <c r="BH201" s="143">
        <f>IF(N201="zníž. prenesená",J201,0)</f>
        <v>0</v>
      </c>
      <c r="BI201" s="143">
        <f>IF(N201="nulová",J201,0)</f>
        <v>0</v>
      </c>
      <c r="BJ201" s="13" t="s">
        <v>142</v>
      </c>
      <c r="BK201" s="143">
        <f>ROUND(I201*H201,2)</f>
        <v>437.85</v>
      </c>
      <c r="BL201" s="13" t="s">
        <v>156</v>
      </c>
      <c r="BM201" s="142" t="s">
        <v>386</v>
      </c>
    </row>
    <row r="202" spans="2:65" s="1" customFormat="1" ht="24" customHeight="1">
      <c r="B202" s="131"/>
      <c r="C202" s="132" t="s">
        <v>387</v>
      </c>
      <c r="D202" s="132" t="s">
        <v>136</v>
      </c>
      <c r="E202" s="133" t="s">
        <v>388</v>
      </c>
      <c r="F202" s="134" t="s">
        <v>389</v>
      </c>
      <c r="G202" s="135" t="s">
        <v>150</v>
      </c>
      <c r="H202" s="136">
        <v>250</v>
      </c>
      <c r="I202" s="137">
        <v>1.29</v>
      </c>
      <c r="J202" s="137">
        <f>ROUND(I202*H202,2)</f>
        <v>322.5</v>
      </c>
      <c r="K202" s="134" t="s">
        <v>140</v>
      </c>
      <c r="L202" s="26"/>
      <c r="M202" s="138" t="s">
        <v>1</v>
      </c>
      <c r="N202" s="139" t="s">
        <v>39</v>
      </c>
      <c r="O202" s="140">
        <v>6.5070000000000003E-2</v>
      </c>
      <c r="P202" s="140">
        <f>O202*H202</f>
        <v>16.267500000000002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156</v>
      </c>
      <c r="AT202" s="142" t="s">
        <v>136</v>
      </c>
      <c r="AU202" s="142" t="s">
        <v>142</v>
      </c>
      <c r="AY202" s="13" t="s">
        <v>133</v>
      </c>
      <c r="BE202" s="143">
        <f>IF(N202="základná",J202,0)</f>
        <v>0</v>
      </c>
      <c r="BF202" s="143">
        <f>IF(N202="znížená",J202,0)</f>
        <v>322.5</v>
      </c>
      <c r="BG202" s="143">
        <f>IF(N202="zákl. prenesená",J202,0)</f>
        <v>0</v>
      </c>
      <c r="BH202" s="143">
        <f>IF(N202="zníž. prenesená",J202,0)</f>
        <v>0</v>
      </c>
      <c r="BI202" s="143">
        <f>IF(N202="nulová",J202,0)</f>
        <v>0</v>
      </c>
      <c r="BJ202" s="13" t="s">
        <v>142</v>
      </c>
      <c r="BK202" s="143">
        <f>ROUND(I202*H202,2)</f>
        <v>322.5</v>
      </c>
      <c r="BL202" s="13" t="s">
        <v>156</v>
      </c>
      <c r="BM202" s="142" t="s">
        <v>390</v>
      </c>
    </row>
    <row r="203" spans="2:65" s="1" customFormat="1" ht="36" customHeight="1">
      <c r="B203" s="131"/>
      <c r="C203" s="132" t="s">
        <v>391</v>
      </c>
      <c r="D203" s="132" t="s">
        <v>136</v>
      </c>
      <c r="E203" s="133" t="s">
        <v>392</v>
      </c>
      <c r="F203" s="134" t="s">
        <v>393</v>
      </c>
      <c r="G203" s="135" t="s">
        <v>150</v>
      </c>
      <c r="H203" s="136">
        <v>477</v>
      </c>
      <c r="I203" s="137">
        <v>1.46</v>
      </c>
      <c r="J203" s="137">
        <f>ROUND(I203*H203,2)</f>
        <v>696.42</v>
      </c>
      <c r="K203" s="134" t="s">
        <v>140</v>
      </c>
      <c r="L203" s="26"/>
      <c r="M203" s="138" t="s">
        <v>1</v>
      </c>
      <c r="N203" s="139" t="s">
        <v>39</v>
      </c>
      <c r="O203" s="140">
        <v>5.7200000000000001E-2</v>
      </c>
      <c r="P203" s="140">
        <f>O203*H203</f>
        <v>27.284400000000002</v>
      </c>
      <c r="Q203" s="140">
        <v>2.1000000000000001E-4</v>
      </c>
      <c r="R203" s="140">
        <f>Q203*H203</f>
        <v>0.10017000000000001</v>
      </c>
      <c r="S203" s="140">
        <v>0</v>
      </c>
      <c r="T203" s="141">
        <f>S203*H203</f>
        <v>0</v>
      </c>
      <c r="AR203" s="142" t="s">
        <v>156</v>
      </c>
      <c r="AT203" s="142" t="s">
        <v>136</v>
      </c>
      <c r="AU203" s="142" t="s">
        <v>142</v>
      </c>
      <c r="AY203" s="13" t="s">
        <v>133</v>
      </c>
      <c r="BE203" s="143">
        <f>IF(N203="základná",J203,0)</f>
        <v>0</v>
      </c>
      <c r="BF203" s="143">
        <f>IF(N203="znížená",J203,0)</f>
        <v>696.42</v>
      </c>
      <c r="BG203" s="143">
        <f>IF(N203="zákl. prenesená",J203,0)</f>
        <v>0</v>
      </c>
      <c r="BH203" s="143">
        <f>IF(N203="zníž. prenesená",J203,0)</f>
        <v>0</v>
      </c>
      <c r="BI203" s="143">
        <f>IF(N203="nulová",J203,0)</f>
        <v>0</v>
      </c>
      <c r="BJ203" s="13" t="s">
        <v>142</v>
      </c>
      <c r="BK203" s="143">
        <f>ROUND(I203*H203,2)</f>
        <v>696.42</v>
      </c>
      <c r="BL203" s="13" t="s">
        <v>156</v>
      </c>
      <c r="BM203" s="142" t="s">
        <v>394</v>
      </c>
    </row>
    <row r="204" spans="2:65" s="11" customFormat="1" ht="25.9" customHeight="1">
      <c r="B204" s="119"/>
      <c r="D204" s="120" t="s">
        <v>72</v>
      </c>
      <c r="E204" s="121" t="s">
        <v>174</v>
      </c>
      <c r="F204" s="121" t="s">
        <v>395</v>
      </c>
      <c r="J204" s="122">
        <f>BK204</f>
        <v>21047.84</v>
      </c>
      <c r="L204" s="119"/>
      <c r="M204" s="123"/>
      <c r="N204" s="124"/>
      <c r="O204" s="124"/>
      <c r="P204" s="125">
        <f>P205</f>
        <v>0</v>
      </c>
      <c r="Q204" s="124"/>
      <c r="R204" s="125">
        <f>R205</f>
        <v>0</v>
      </c>
      <c r="S204" s="124"/>
      <c r="T204" s="126">
        <f>T205</f>
        <v>0</v>
      </c>
      <c r="AR204" s="120" t="s">
        <v>134</v>
      </c>
      <c r="AT204" s="127" t="s">
        <v>72</v>
      </c>
      <c r="AU204" s="127" t="s">
        <v>7</v>
      </c>
      <c r="AY204" s="120" t="s">
        <v>133</v>
      </c>
      <c r="BK204" s="128">
        <f>BK205</f>
        <v>21047.84</v>
      </c>
    </row>
    <row r="205" spans="2:65" s="11" customFormat="1" ht="22.9" customHeight="1">
      <c r="B205" s="119"/>
      <c r="D205" s="120" t="s">
        <v>72</v>
      </c>
      <c r="E205" s="129" t="s">
        <v>396</v>
      </c>
      <c r="F205" s="129" t="s">
        <v>397</v>
      </c>
      <c r="J205" s="130">
        <f>BK205</f>
        <v>21047.84</v>
      </c>
      <c r="L205" s="119"/>
      <c r="M205" s="123"/>
      <c r="N205" s="124"/>
      <c r="O205" s="124"/>
      <c r="P205" s="125">
        <f>SUM(P206:P207)</f>
        <v>0</v>
      </c>
      <c r="Q205" s="124"/>
      <c r="R205" s="125">
        <f>SUM(R206:R207)</f>
        <v>0</v>
      </c>
      <c r="S205" s="124"/>
      <c r="T205" s="126">
        <f>SUM(T206:T207)</f>
        <v>0</v>
      </c>
      <c r="AR205" s="120" t="s">
        <v>134</v>
      </c>
      <c r="AT205" s="127" t="s">
        <v>72</v>
      </c>
      <c r="AU205" s="127" t="s">
        <v>80</v>
      </c>
      <c r="AY205" s="120" t="s">
        <v>133</v>
      </c>
      <c r="BK205" s="128">
        <f>SUM(BK206:BK207)</f>
        <v>21047.84</v>
      </c>
    </row>
    <row r="206" spans="2:65" s="1" customFormat="1" ht="16.5" customHeight="1">
      <c r="B206" s="131"/>
      <c r="C206" s="132" t="s">
        <v>398</v>
      </c>
      <c r="D206" s="132" t="s">
        <v>136</v>
      </c>
      <c r="E206" s="133" t="s">
        <v>399</v>
      </c>
      <c r="F206" s="134" t="s">
        <v>400</v>
      </c>
      <c r="G206" s="135" t="s">
        <v>401</v>
      </c>
      <c r="H206" s="136">
        <v>1</v>
      </c>
      <c r="I206" s="137">
        <v>20487.84</v>
      </c>
      <c r="J206" s="137">
        <f>ROUND(I206*H206,2)</f>
        <v>20487.84</v>
      </c>
      <c r="K206" s="134" t="s">
        <v>1</v>
      </c>
      <c r="L206" s="26"/>
      <c r="M206" s="138" t="s">
        <v>1</v>
      </c>
      <c r="N206" s="139" t="s">
        <v>39</v>
      </c>
      <c r="O206" s="140">
        <v>0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402</v>
      </c>
      <c r="AT206" s="142" t="s">
        <v>136</v>
      </c>
      <c r="AU206" s="142" t="s">
        <v>142</v>
      </c>
      <c r="AY206" s="13" t="s">
        <v>133</v>
      </c>
      <c r="BE206" s="143">
        <f>IF(N206="základná",J206,0)</f>
        <v>0</v>
      </c>
      <c r="BF206" s="143">
        <f>IF(N206="znížená",J206,0)</f>
        <v>20487.84</v>
      </c>
      <c r="BG206" s="143">
        <f>IF(N206="zákl. prenesená",J206,0)</f>
        <v>0</v>
      </c>
      <c r="BH206" s="143">
        <f>IF(N206="zníž. prenesená",J206,0)</f>
        <v>0</v>
      </c>
      <c r="BI206" s="143">
        <f>IF(N206="nulová",J206,0)</f>
        <v>0</v>
      </c>
      <c r="BJ206" s="13" t="s">
        <v>142</v>
      </c>
      <c r="BK206" s="143">
        <f>ROUND(I206*H206,2)</f>
        <v>20487.84</v>
      </c>
      <c r="BL206" s="13" t="s">
        <v>402</v>
      </c>
      <c r="BM206" s="142" t="s">
        <v>403</v>
      </c>
    </row>
    <row r="207" spans="2:65" s="1" customFormat="1" ht="16.5" customHeight="1">
      <c r="B207" s="131"/>
      <c r="C207" s="132" t="s">
        <v>404</v>
      </c>
      <c r="D207" s="132" t="s">
        <v>136</v>
      </c>
      <c r="E207" s="133" t="s">
        <v>405</v>
      </c>
      <c r="F207" s="134" t="s">
        <v>406</v>
      </c>
      <c r="G207" s="135" t="s">
        <v>407</v>
      </c>
      <c r="H207" s="136">
        <v>1</v>
      </c>
      <c r="I207" s="137">
        <v>560</v>
      </c>
      <c r="J207" s="137">
        <f>ROUND(I207*H207,2)</f>
        <v>560</v>
      </c>
      <c r="K207" s="134" t="s">
        <v>1</v>
      </c>
      <c r="L207" s="26"/>
      <c r="M207" s="153" t="s">
        <v>1</v>
      </c>
      <c r="N207" s="154" t="s">
        <v>39</v>
      </c>
      <c r="O207" s="155">
        <v>0</v>
      </c>
      <c r="P207" s="155">
        <f>O207*H207</f>
        <v>0</v>
      </c>
      <c r="Q207" s="155">
        <v>0</v>
      </c>
      <c r="R207" s="155">
        <f>Q207*H207</f>
        <v>0</v>
      </c>
      <c r="S207" s="155">
        <v>0</v>
      </c>
      <c r="T207" s="156">
        <f>S207*H207</f>
        <v>0</v>
      </c>
      <c r="AR207" s="142" t="s">
        <v>402</v>
      </c>
      <c r="AT207" s="142" t="s">
        <v>136</v>
      </c>
      <c r="AU207" s="142" t="s">
        <v>142</v>
      </c>
      <c r="AY207" s="13" t="s">
        <v>133</v>
      </c>
      <c r="BE207" s="143">
        <f>IF(N207="základná",J207,0)</f>
        <v>0</v>
      </c>
      <c r="BF207" s="143">
        <f>IF(N207="znížená",J207,0)</f>
        <v>560</v>
      </c>
      <c r="BG207" s="143">
        <f>IF(N207="zákl. prenesená",J207,0)</f>
        <v>0</v>
      </c>
      <c r="BH207" s="143">
        <f>IF(N207="zníž. prenesená",J207,0)</f>
        <v>0</v>
      </c>
      <c r="BI207" s="143">
        <f>IF(N207="nulová",J207,0)</f>
        <v>0</v>
      </c>
      <c r="BJ207" s="13" t="s">
        <v>142</v>
      </c>
      <c r="BK207" s="143">
        <f>ROUND(I207*H207,2)</f>
        <v>560</v>
      </c>
      <c r="BL207" s="13" t="s">
        <v>402</v>
      </c>
      <c r="BM207" s="142" t="s">
        <v>408</v>
      </c>
    </row>
    <row r="208" spans="2:65" s="1" customFormat="1" ht="6.95" customHeight="1">
      <c r="B208" s="38"/>
      <c r="C208" s="39"/>
      <c r="D208" s="39"/>
      <c r="E208" s="39"/>
      <c r="F208" s="39"/>
      <c r="G208" s="39"/>
      <c r="H208" s="39"/>
      <c r="I208" s="39"/>
      <c r="J208" s="39"/>
      <c r="K208" s="39"/>
      <c r="L208" s="26"/>
    </row>
  </sheetData>
  <autoFilter ref="C131:K207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5"/>
  <sheetViews>
    <sheetView showGridLines="0" topLeftCell="A62" workbookViewId="0">
      <selection activeCell="J15" sqref="J1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50000000000003" customHeight="1">
      <c r="L2" s="187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84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</v>
      </c>
    </row>
    <row r="4" spans="1:46" ht="24.95" customHeight="1">
      <c r="B4" s="16"/>
      <c r="D4" s="17" t="s">
        <v>95</v>
      </c>
      <c r="L4" s="16"/>
      <c r="M4" s="86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194" t="str">
        <f>'Rekapitulácia stavby'!K6</f>
        <v>Kultúrny dom Diviaky nad Nitricou - Spoločenská sála</v>
      </c>
      <c r="F7" s="195"/>
      <c r="G7" s="195"/>
      <c r="H7" s="195"/>
      <c r="L7" s="16"/>
    </row>
    <row r="8" spans="1:46" s="1" customFormat="1" ht="12" customHeight="1">
      <c r="B8" s="26"/>
      <c r="D8" s="22" t="s">
        <v>96</v>
      </c>
      <c r="L8" s="26"/>
    </row>
    <row r="9" spans="1:46" s="1" customFormat="1" ht="36.950000000000003" customHeight="1">
      <c r="B9" s="26"/>
      <c r="E9" s="172" t="s">
        <v>409</v>
      </c>
      <c r="F9" s="193"/>
      <c r="G9" s="193"/>
      <c r="H9" s="193"/>
      <c r="L9" s="26"/>
    </row>
    <row r="10" spans="1:46" s="1" customFormat="1">
      <c r="B10" s="26"/>
      <c r="L10" s="26"/>
    </row>
    <row r="11" spans="1:46" s="1" customFormat="1" ht="12" customHeight="1">
      <c r="B11" s="26"/>
      <c r="D11" s="22" t="s">
        <v>15</v>
      </c>
      <c r="F11" s="20" t="s">
        <v>1</v>
      </c>
      <c r="I11" s="22" t="s">
        <v>16</v>
      </c>
      <c r="J11" s="20" t="s">
        <v>1</v>
      </c>
      <c r="L11" s="26"/>
    </row>
    <row r="12" spans="1:46" s="1" customFormat="1" ht="12" customHeight="1">
      <c r="B12" s="26"/>
      <c r="D12" s="22" t="s">
        <v>17</v>
      </c>
      <c r="F12" s="20" t="s">
        <v>18</v>
      </c>
      <c r="I12" s="22" t="s">
        <v>19</v>
      </c>
      <c r="J12" s="46">
        <v>43673</v>
      </c>
      <c r="L12" s="26"/>
    </row>
    <row r="13" spans="1:46" s="1" customFormat="1" ht="10.9" customHeight="1">
      <c r="B13" s="26"/>
      <c r="L13" s="26"/>
    </row>
    <row r="14" spans="1:46" s="1" customFormat="1" ht="12" customHeight="1">
      <c r="B14" s="26"/>
      <c r="D14" s="22" t="s">
        <v>21</v>
      </c>
      <c r="I14" s="22" t="s">
        <v>22</v>
      </c>
      <c r="J14" s="20" t="str">
        <f>IF('Rekapitulácia stavby'!AN10="","",'Rekapitulácia stavby'!AN10)</f>
        <v/>
      </c>
      <c r="L14" s="26"/>
    </row>
    <row r="15" spans="1:46" s="1" customFormat="1" ht="18" customHeight="1">
      <c r="B15" s="26"/>
      <c r="E15" s="20" t="str">
        <f>IF('Rekapitulácia stavby'!E11="","",'Rekapitulácia stavby'!E11)</f>
        <v xml:space="preserve"> </v>
      </c>
      <c r="I15" s="22" t="s">
        <v>23</v>
      </c>
      <c r="J15" s="20" t="str">
        <f>IF('Rekapitulácia stavby'!AN11="","",'Rekapitulácia stavby'!AN11)</f>
        <v/>
      </c>
      <c r="L15" s="26"/>
    </row>
    <row r="16" spans="1:46" s="1" customFormat="1" ht="6.95" customHeight="1">
      <c r="B16" s="26"/>
      <c r="L16" s="26"/>
    </row>
    <row r="17" spans="2:12" s="1" customFormat="1" ht="12" customHeight="1">
      <c r="B17" s="26"/>
      <c r="D17" s="22" t="s">
        <v>24</v>
      </c>
      <c r="I17" s="22" t="s">
        <v>22</v>
      </c>
      <c r="J17" s="20" t="str">
        <f>'Rekapitulácia stavby'!AN13</f>
        <v/>
      </c>
      <c r="L17" s="26"/>
    </row>
    <row r="18" spans="2:12" s="1" customFormat="1" ht="18" customHeight="1">
      <c r="B18" s="26"/>
      <c r="E18" s="184" t="str">
        <f>'Rekapitulácia stavby'!E14</f>
        <v xml:space="preserve"> </v>
      </c>
      <c r="F18" s="184"/>
      <c r="G18" s="184"/>
      <c r="H18" s="184"/>
      <c r="I18" s="22" t="s">
        <v>23</v>
      </c>
      <c r="J18" s="20" t="str">
        <f>'Rekapitulácia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2" t="s">
        <v>25</v>
      </c>
      <c r="I20" s="22" t="s">
        <v>22</v>
      </c>
      <c r="J20" s="20" t="str">
        <f>IF('Rekapitulácia stavby'!AN16="","",'Rekapitulácia stavby'!AN16)</f>
        <v/>
      </c>
      <c r="L20" s="26"/>
    </row>
    <row r="21" spans="2:12" s="1" customFormat="1" ht="18" customHeight="1">
      <c r="B21" s="26"/>
      <c r="E21" s="20" t="str">
        <f>IF('Rekapitulácia stavby'!E17="","",'Rekapitulácia stavby'!E17)</f>
        <v xml:space="preserve"> </v>
      </c>
      <c r="I21" s="22" t="s">
        <v>23</v>
      </c>
      <c r="J21" s="20" t="str">
        <f>IF('Rekapitulácia stavby'!AN17="","",'Rekapitulácia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2" t="s">
        <v>27</v>
      </c>
      <c r="I23" s="22" t="s">
        <v>22</v>
      </c>
      <c r="J23" s="20" t="str">
        <f>IF('Rekapitulácia stavby'!AN19="","",'Rekapitulácia stavby'!AN19)</f>
        <v>51422174</v>
      </c>
      <c r="L23" s="26"/>
    </row>
    <row r="24" spans="2:12" s="1" customFormat="1" ht="18" customHeight="1">
      <c r="B24" s="26"/>
      <c r="E24" s="20" t="str">
        <f>IF('Rekapitulácia stavby'!E20="","",'Rekapitulácia stavby'!E20)</f>
        <v xml:space="preserve">LM-Holding, s.r.o., Urbárska ulica 946/4, 971 01 </v>
      </c>
      <c r="I24" s="22" t="s">
        <v>23</v>
      </c>
      <c r="J24" s="20" t="str">
        <f>IF('Rekapitulácia stavby'!AN20="","",'Rekapitulácia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2" t="s">
        <v>30</v>
      </c>
      <c r="L26" s="26"/>
    </row>
    <row r="27" spans="2:12" s="7" customFormat="1" ht="16.5" customHeight="1">
      <c r="B27" s="87"/>
      <c r="E27" s="189" t="s">
        <v>1</v>
      </c>
      <c r="F27" s="189"/>
      <c r="G27" s="189"/>
      <c r="H27" s="189"/>
      <c r="L27" s="87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7"/>
      <c r="E29" s="47"/>
      <c r="F29" s="47"/>
      <c r="G29" s="47"/>
      <c r="H29" s="47"/>
      <c r="I29" s="47"/>
      <c r="J29" s="47"/>
      <c r="K29" s="47"/>
      <c r="L29" s="26"/>
    </row>
    <row r="30" spans="2:12" s="1" customFormat="1" ht="25.35" customHeight="1">
      <c r="B30" s="26"/>
      <c r="D30" s="88" t="s">
        <v>33</v>
      </c>
      <c r="J30" s="60">
        <f>ROUND(J119, 2)</f>
        <v>21087.52</v>
      </c>
      <c r="L30" s="26"/>
    </row>
    <row r="31" spans="2:12" s="1" customFormat="1" ht="6.95" customHeight="1">
      <c r="B31" s="26"/>
      <c r="D31" s="47"/>
      <c r="E31" s="47"/>
      <c r="F31" s="47"/>
      <c r="G31" s="47"/>
      <c r="H31" s="47"/>
      <c r="I31" s="47"/>
      <c r="J31" s="47"/>
      <c r="K31" s="47"/>
      <c r="L31" s="26"/>
    </row>
    <row r="32" spans="2:12" s="1" customFormat="1" ht="14.45" customHeight="1">
      <c r="B32" s="26"/>
      <c r="F32" s="29" t="s">
        <v>35</v>
      </c>
      <c r="I32" s="29" t="s">
        <v>34</v>
      </c>
      <c r="J32" s="29" t="s">
        <v>36</v>
      </c>
      <c r="L32" s="26"/>
    </row>
    <row r="33" spans="2:12" s="1" customFormat="1" ht="14.45" customHeight="1">
      <c r="B33" s="26"/>
      <c r="D33" s="89" t="s">
        <v>37</v>
      </c>
      <c r="E33" s="22" t="s">
        <v>38</v>
      </c>
      <c r="F33" s="90">
        <f>ROUND((SUM(BE119:BE134)),  2)</f>
        <v>0</v>
      </c>
      <c r="I33" s="91">
        <v>0</v>
      </c>
      <c r="J33" s="90">
        <f>ROUND(((SUM(BE119:BE134))*I33),  2)</f>
        <v>0</v>
      </c>
      <c r="L33" s="26"/>
    </row>
    <row r="34" spans="2:12" s="1" customFormat="1" ht="14.45" customHeight="1">
      <c r="B34" s="26"/>
      <c r="E34" s="22" t="s">
        <v>39</v>
      </c>
      <c r="F34" s="90">
        <f>ROUND((SUM(BF119:BF134)),  2)</f>
        <v>21087.52</v>
      </c>
      <c r="I34" s="91">
        <v>0</v>
      </c>
      <c r="J34" s="90">
        <f>ROUND(((SUM(BF119:BF134))*I34),  2)</f>
        <v>0</v>
      </c>
      <c r="L34" s="26"/>
    </row>
    <row r="35" spans="2:12" s="1" customFormat="1" ht="14.45" hidden="1" customHeight="1">
      <c r="B35" s="26"/>
      <c r="E35" s="22" t="s">
        <v>40</v>
      </c>
      <c r="F35" s="90">
        <f>ROUND((SUM(BG119:BG134)),  2)</f>
        <v>0</v>
      </c>
      <c r="I35" s="91">
        <v>0</v>
      </c>
      <c r="J35" s="90">
        <f>0</f>
        <v>0</v>
      </c>
      <c r="L35" s="26"/>
    </row>
    <row r="36" spans="2:12" s="1" customFormat="1" ht="14.45" hidden="1" customHeight="1">
      <c r="B36" s="26"/>
      <c r="E36" s="22" t="s">
        <v>41</v>
      </c>
      <c r="F36" s="90">
        <f>ROUND((SUM(BH119:BH134)),  2)</f>
        <v>0</v>
      </c>
      <c r="I36" s="91">
        <v>0</v>
      </c>
      <c r="J36" s="90">
        <f>0</f>
        <v>0</v>
      </c>
      <c r="L36" s="26"/>
    </row>
    <row r="37" spans="2:12" s="1" customFormat="1" ht="14.45" hidden="1" customHeight="1">
      <c r="B37" s="26"/>
      <c r="E37" s="22" t="s">
        <v>42</v>
      </c>
      <c r="F37" s="90">
        <f>ROUND((SUM(BI119:BI134)),  2)</f>
        <v>0</v>
      </c>
      <c r="I37" s="91">
        <v>0</v>
      </c>
      <c r="J37" s="90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92" t="s">
        <v>43</v>
      </c>
      <c r="E39" s="51"/>
      <c r="F39" s="51"/>
      <c r="G39" s="93" t="s">
        <v>44</v>
      </c>
      <c r="H39" s="94" t="s">
        <v>45</v>
      </c>
      <c r="I39" s="51"/>
      <c r="J39" s="95">
        <f>SUM(J30:J37)</f>
        <v>21087.52</v>
      </c>
      <c r="K39" s="96"/>
      <c r="L39" s="26"/>
    </row>
    <row r="40" spans="2:12" s="1" customFormat="1" ht="14.45" customHeight="1">
      <c r="B40" s="26"/>
      <c r="L40" s="2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6"/>
      <c r="D50" s="35" t="s">
        <v>46</v>
      </c>
      <c r="E50" s="36"/>
      <c r="F50" s="36"/>
      <c r="G50" s="35" t="s">
        <v>47</v>
      </c>
      <c r="H50" s="36"/>
      <c r="I50" s="36"/>
      <c r="J50" s="36"/>
      <c r="K50" s="36"/>
      <c r="L50" s="26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6"/>
      <c r="D61" s="37" t="s">
        <v>48</v>
      </c>
      <c r="E61" s="28"/>
      <c r="F61" s="97" t="s">
        <v>49</v>
      </c>
      <c r="G61" s="37" t="s">
        <v>48</v>
      </c>
      <c r="H61" s="28"/>
      <c r="I61" s="28"/>
      <c r="J61" s="98" t="s">
        <v>49</v>
      </c>
      <c r="K61" s="28"/>
      <c r="L61" s="26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6"/>
      <c r="D65" s="35" t="s">
        <v>50</v>
      </c>
      <c r="E65" s="36"/>
      <c r="F65" s="36"/>
      <c r="G65" s="35" t="s">
        <v>51</v>
      </c>
      <c r="H65" s="36"/>
      <c r="I65" s="36"/>
      <c r="J65" s="36"/>
      <c r="K65" s="36"/>
      <c r="L65" s="26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6"/>
      <c r="D76" s="37" t="s">
        <v>48</v>
      </c>
      <c r="E76" s="28"/>
      <c r="F76" s="97" t="s">
        <v>49</v>
      </c>
      <c r="G76" s="37" t="s">
        <v>48</v>
      </c>
      <c r="H76" s="28"/>
      <c r="I76" s="28"/>
      <c r="J76" s="98" t="s">
        <v>49</v>
      </c>
      <c r="K76" s="28"/>
      <c r="L76" s="26"/>
    </row>
    <row r="77" spans="2:12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81" spans="2:47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47" s="1" customFormat="1" ht="24.95" customHeight="1">
      <c r="B82" s="26"/>
      <c r="C82" s="17" t="s">
        <v>98</v>
      </c>
      <c r="L82" s="26"/>
    </row>
    <row r="83" spans="2:47" s="1" customFormat="1" ht="6.95" customHeight="1">
      <c r="B83" s="26"/>
      <c r="L83" s="26"/>
    </row>
    <row r="84" spans="2:47" s="1" customFormat="1" ht="12" customHeight="1">
      <c r="B84" s="26"/>
      <c r="C84" s="22" t="s">
        <v>13</v>
      </c>
      <c r="L84" s="26"/>
    </row>
    <row r="85" spans="2:47" s="1" customFormat="1" ht="16.5" customHeight="1">
      <c r="B85" s="26"/>
      <c r="E85" s="194" t="str">
        <f>E7</f>
        <v>Kultúrny dom Diviaky nad Nitricou - Spoločenská sála</v>
      </c>
      <c r="F85" s="195"/>
      <c r="G85" s="195"/>
      <c r="H85" s="195"/>
      <c r="L85" s="26"/>
    </row>
    <row r="86" spans="2:47" s="1" customFormat="1" ht="12" customHeight="1">
      <c r="B86" s="26"/>
      <c r="C86" s="22" t="s">
        <v>96</v>
      </c>
      <c r="L86" s="26"/>
    </row>
    <row r="87" spans="2:47" s="1" customFormat="1" ht="16.5" customHeight="1">
      <c r="B87" s="26"/>
      <c r="E87" s="172" t="str">
        <f>E9</f>
        <v>02 - Parkety, Žalúzie</v>
      </c>
      <c r="F87" s="193"/>
      <c r="G87" s="193"/>
      <c r="H87" s="193"/>
      <c r="L87" s="26"/>
    </row>
    <row r="88" spans="2:47" s="1" customFormat="1" ht="6.95" customHeight="1">
      <c r="B88" s="26"/>
      <c r="L88" s="26"/>
    </row>
    <row r="89" spans="2:47" s="1" customFormat="1" ht="12" customHeight="1">
      <c r="B89" s="26"/>
      <c r="C89" s="22" t="s">
        <v>17</v>
      </c>
      <c r="F89" s="20" t="str">
        <f>F12</f>
        <v xml:space="preserve"> </v>
      </c>
      <c r="I89" s="22" t="s">
        <v>19</v>
      </c>
      <c r="J89" s="46">
        <f>IF(J12="","",J12)</f>
        <v>43673</v>
      </c>
      <c r="L89" s="26"/>
    </row>
    <row r="90" spans="2:47" s="1" customFormat="1" ht="6.95" customHeight="1">
      <c r="B90" s="26"/>
      <c r="L90" s="26"/>
    </row>
    <row r="91" spans="2:47" s="1" customFormat="1" ht="15.2" customHeight="1">
      <c r="B91" s="26"/>
      <c r="C91" s="22" t="s">
        <v>21</v>
      </c>
      <c r="F91" s="20" t="str">
        <f>E15</f>
        <v xml:space="preserve"> </v>
      </c>
      <c r="I91" s="22" t="s">
        <v>25</v>
      </c>
      <c r="J91" s="23" t="str">
        <f>E21</f>
        <v xml:space="preserve"> </v>
      </c>
      <c r="L91" s="26"/>
    </row>
    <row r="92" spans="2:47" s="1" customFormat="1" ht="43.15" customHeight="1">
      <c r="B92" s="26"/>
      <c r="C92" s="22" t="s">
        <v>24</v>
      </c>
      <c r="F92" s="20" t="str">
        <f>IF(E18="","",E18)</f>
        <v xml:space="preserve"> </v>
      </c>
      <c r="I92" s="22" t="s">
        <v>27</v>
      </c>
      <c r="J92" s="23" t="str">
        <f>E24</f>
        <v xml:space="preserve">LM-Holding, s.r.o., Urbárska ulica 946/4, 971 01 </v>
      </c>
      <c r="L92" s="26"/>
    </row>
    <row r="93" spans="2:47" s="1" customFormat="1" ht="10.35" customHeight="1">
      <c r="B93" s="26"/>
      <c r="L93" s="26"/>
    </row>
    <row r="94" spans="2:47" s="1" customFormat="1" ht="29.25" customHeight="1">
      <c r="B94" s="26"/>
      <c r="C94" s="99" t="s">
        <v>99</v>
      </c>
      <c r="D94" s="84"/>
      <c r="E94" s="84"/>
      <c r="F94" s="84"/>
      <c r="G94" s="84"/>
      <c r="H94" s="84"/>
      <c r="I94" s="84"/>
      <c r="J94" s="100" t="s">
        <v>100</v>
      </c>
      <c r="K94" s="84"/>
      <c r="L94" s="26"/>
    </row>
    <row r="95" spans="2:47" s="1" customFormat="1" ht="10.35" customHeight="1">
      <c r="B95" s="26"/>
      <c r="L95" s="26"/>
    </row>
    <row r="96" spans="2:47" s="1" customFormat="1" ht="22.9" customHeight="1">
      <c r="B96" s="26"/>
      <c r="C96" s="101" t="s">
        <v>101</v>
      </c>
      <c r="J96" s="60">
        <f>J119</f>
        <v>21087.52</v>
      </c>
      <c r="L96" s="26"/>
      <c r="AU96" s="13" t="s">
        <v>102</v>
      </c>
    </row>
    <row r="97" spans="2:12" s="8" customFormat="1" ht="24.95" customHeight="1">
      <c r="B97" s="102"/>
      <c r="D97" s="103" t="s">
        <v>108</v>
      </c>
      <c r="E97" s="104"/>
      <c r="F97" s="104"/>
      <c r="G97" s="104"/>
      <c r="H97" s="104"/>
      <c r="I97" s="104"/>
      <c r="J97" s="105">
        <f>J120</f>
        <v>21087.52</v>
      </c>
      <c r="L97" s="102"/>
    </row>
    <row r="98" spans="2:12" s="9" customFormat="1" ht="19.899999999999999" customHeight="1">
      <c r="B98" s="106"/>
      <c r="D98" s="107" t="s">
        <v>114</v>
      </c>
      <c r="E98" s="108"/>
      <c r="F98" s="108"/>
      <c r="G98" s="108"/>
      <c r="H98" s="108"/>
      <c r="I98" s="108"/>
      <c r="J98" s="109">
        <f>J121</f>
        <v>16525.41</v>
      </c>
      <c r="L98" s="106"/>
    </row>
    <row r="99" spans="2:12" s="9" customFormat="1" ht="19.899999999999999" customHeight="1">
      <c r="B99" s="106"/>
      <c r="D99" s="107" t="s">
        <v>410</v>
      </c>
      <c r="E99" s="108"/>
      <c r="F99" s="108"/>
      <c r="G99" s="108"/>
      <c r="H99" s="108"/>
      <c r="I99" s="108"/>
      <c r="J99" s="109">
        <f>J129</f>
        <v>4562.1100000000006</v>
      </c>
      <c r="L99" s="106"/>
    </row>
    <row r="100" spans="2:12" s="1" customFormat="1" ht="21.75" customHeight="1">
      <c r="B100" s="26"/>
      <c r="L100" s="26"/>
    </row>
    <row r="101" spans="2:12" s="1" customFormat="1" ht="6.9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26"/>
    </row>
    <row r="105" spans="2:12" s="1" customFormat="1" ht="6.95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6"/>
    </row>
    <row r="106" spans="2:12" s="1" customFormat="1" ht="24.95" customHeight="1">
      <c r="B106" s="26"/>
      <c r="C106" s="17" t="s">
        <v>119</v>
      </c>
      <c r="L106" s="26"/>
    </row>
    <row r="107" spans="2:12" s="1" customFormat="1" ht="6.95" customHeight="1">
      <c r="B107" s="26"/>
      <c r="L107" s="26"/>
    </row>
    <row r="108" spans="2:12" s="1" customFormat="1" ht="12" customHeight="1">
      <c r="B108" s="26"/>
      <c r="C108" s="22" t="s">
        <v>13</v>
      </c>
      <c r="L108" s="26"/>
    </row>
    <row r="109" spans="2:12" s="1" customFormat="1" ht="16.5" customHeight="1">
      <c r="B109" s="26"/>
      <c r="E109" s="194" t="str">
        <f>E7</f>
        <v>Kultúrny dom Diviaky nad Nitricou - Spoločenská sála</v>
      </c>
      <c r="F109" s="195"/>
      <c r="G109" s="195"/>
      <c r="H109" s="195"/>
      <c r="L109" s="26"/>
    </row>
    <row r="110" spans="2:12" s="1" customFormat="1" ht="12" customHeight="1">
      <c r="B110" s="26"/>
      <c r="C110" s="22" t="s">
        <v>96</v>
      </c>
      <c r="L110" s="26"/>
    </row>
    <row r="111" spans="2:12" s="1" customFormat="1" ht="16.5" customHeight="1">
      <c r="B111" s="26"/>
      <c r="E111" s="172" t="str">
        <f>E9</f>
        <v>02 - Parkety, Žalúzie</v>
      </c>
      <c r="F111" s="193"/>
      <c r="G111" s="193"/>
      <c r="H111" s="193"/>
      <c r="L111" s="26"/>
    </row>
    <row r="112" spans="2:12" s="1" customFormat="1" ht="6.95" customHeight="1">
      <c r="B112" s="26"/>
      <c r="L112" s="26"/>
    </row>
    <row r="113" spans="2:65" s="1" customFormat="1" ht="12" customHeight="1">
      <c r="B113" s="26"/>
      <c r="C113" s="22" t="s">
        <v>17</v>
      </c>
      <c r="F113" s="20" t="str">
        <f>F12</f>
        <v xml:space="preserve"> </v>
      </c>
      <c r="I113" s="22" t="s">
        <v>19</v>
      </c>
      <c r="J113" s="46">
        <f>IF(J12="","",J12)</f>
        <v>43673</v>
      </c>
      <c r="L113" s="26"/>
    </row>
    <row r="114" spans="2:65" s="1" customFormat="1" ht="6.95" customHeight="1">
      <c r="B114" s="26"/>
      <c r="L114" s="26"/>
    </row>
    <row r="115" spans="2:65" s="1" customFormat="1" ht="15.2" customHeight="1">
      <c r="B115" s="26"/>
      <c r="C115" s="22" t="s">
        <v>21</v>
      </c>
      <c r="F115" s="20" t="str">
        <f>E15</f>
        <v xml:space="preserve"> </v>
      </c>
      <c r="I115" s="22" t="s">
        <v>25</v>
      </c>
      <c r="J115" s="23" t="str">
        <f>E21</f>
        <v xml:space="preserve"> </v>
      </c>
      <c r="L115" s="26"/>
    </row>
    <row r="116" spans="2:65" s="1" customFormat="1" ht="43.15" customHeight="1">
      <c r="B116" s="26"/>
      <c r="C116" s="22" t="s">
        <v>24</v>
      </c>
      <c r="F116" s="20" t="str">
        <f>IF(E18="","",E18)</f>
        <v xml:space="preserve"> </v>
      </c>
      <c r="I116" s="22" t="s">
        <v>27</v>
      </c>
      <c r="J116" s="23" t="str">
        <f>E24</f>
        <v xml:space="preserve">LM-Holding, s.r.o., Urbárska ulica 946/4, 971 01 </v>
      </c>
      <c r="L116" s="26"/>
    </row>
    <row r="117" spans="2:65" s="1" customFormat="1" ht="10.35" customHeight="1">
      <c r="B117" s="26"/>
      <c r="L117" s="26"/>
    </row>
    <row r="118" spans="2:65" s="10" customFormat="1" ht="29.25" customHeight="1">
      <c r="B118" s="110"/>
      <c r="C118" s="111" t="s">
        <v>120</v>
      </c>
      <c r="D118" s="112" t="s">
        <v>58</v>
      </c>
      <c r="E118" s="112" t="s">
        <v>54</v>
      </c>
      <c r="F118" s="112" t="s">
        <v>55</v>
      </c>
      <c r="G118" s="112" t="s">
        <v>121</v>
      </c>
      <c r="H118" s="112" t="s">
        <v>122</v>
      </c>
      <c r="I118" s="112" t="s">
        <v>123</v>
      </c>
      <c r="J118" s="113" t="s">
        <v>100</v>
      </c>
      <c r="K118" s="114" t="s">
        <v>124</v>
      </c>
      <c r="L118" s="110"/>
      <c r="M118" s="53" t="s">
        <v>1</v>
      </c>
      <c r="N118" s="54" t="s">
        <v>37</v>
      </c>
      <c r="O118" s="54" t="s">
        <v>125</v>
      </c>
      <c r="P118" s="54" t="s">
        <v>126</v>
      </c>
      <c r="Q118" s="54" t="s">
        <v>127</v>
      </c>
      <c r="R118" s="54" t="s">
        <v>128</v>
      </c>
      <c r="S118" s="54" t="s">
        <v>129</v>
      </c>
      <c r="T118" s="55" t="s">
        <v>130</v>
      </c>
    </row>
    <row r="119" spans="2:65" s="1" customFormat="1" ht="22.9" customHeight="1">
      <c r="B119" s="26"/>
      <c r="C119" s="58" t="s">
        <v>101</v>
      </c>
      <c r="J119" s="115">
        <f>BK119</f>
        <v>21087.52</v>
      </c>
      <c r="L119" s="26"/>
      <c r="M119" s="56"/>
      <c r="N119" s="47"/>
      <c r="O119" s="47"/>
      <c r="P119" s="116">
        <f>P120</f>
        <v>184.06587299999998</v>
      </c>
      <c r="Q119" s="47"/>
      <c r="R119" s="116">
        <f>R120</f>
        <v>2.0737329999999998</v>
      </c>
      <c r="S119" s="47"/>
      <c r="T119" s="117">
        <f>T120</f>
        <v>0</v>
      </c>
      <c r="AT119" s="13" t="s">
        <v>72</v>
      </c>
      <c r="AU119" s="13" t="s">
        <v>102</v>
      </c>
      <c r="BK119" s="118">
        <f>BK120</f>
        <v>21087.52</v>
      </c>
    </row>
    <row r="120" spans="2:65" s="11" customFormat="1" ht="25.9" customHeight="1">
      <c r="B120" s="119"/>
      <c r="D120" s="120" t="s">
        <v>72</v>
      </c>
      <c r="E120" s="121" t="s">
        <v>260</v>
      </c>
      <c r="F120" s="121" t="s">
        <v>261</v>
      </c>
      <c r="J120" s="122">
        <f>BK120</f>
        <v>21087.52</v>
      </c>
      <c r="L120" s="119"/>
      <c r="M120" s="123"/>
      <c r="N120" s="124"/>
      <c r="O120" s="124"/>
      <c r="P120" s="125">
        <f>P121+P129</f>
        <v>184.06587299999998</v>
      </c>
      <c r="Q120" s="124"/>
      <c r="R120" s="125">
        <f>R121+R129</f>
        <v>2.0737329999999998</v>
      </c>
      <c r="S120" s="124"/>
      <c r="T120" s="126">
        <f>T121+T129</f>
        <v>0</v>
      </c>
      <c r="AR120" s="120" t="s">
        <v>142</v>
      </c>
      <c r="AT120" s="127" t="s">
        <v>72</v>
      </c>
      <c r="AU120" s="127" t="s">
        <v>7</v>
      </c>
      <c r="AY120" s="120" t="s">
        <v>133</v>
      </c>
      <c r="BK120" s="128">
        <f>BK121+BK129</f>
        <v>21087.52</v>
      </c>
    </row>
    <row r="121" spans="2:65" s="11" customFormat="1" ht="22.9" customHeight="1">
      <c r="B121" s="119"/>
      <c r="D121" s="120" t="s">
        <v>72</v>
      </c>
      <c r="E121" s="129" t="s">
        <v>349</v>
      </c>
      <c r="F121" s="129" t="s">
        <v>350</v>
      </c>
      <c r="J121" s="130">
        <f>BK121</f>
        <v>16525.41</v>
      </c>
      <c r="L121" s="119"/>
      <c r="M121" s="123"/>
      <c r="N121" s="124"/>
      <c r="O121" s="124"/>
      <c r="P121" s="125">
        <f>SUM(P122:P128)</f>
        <v>174.75796299999999</v>
      </c>
      <c r="Q121" s="124"/>
      <c r="R121" s="125">
        <f>SUM(R122:R128)</f>
        <v>2.041283</v>
      </c>
      <c r="S121" s="124"/>
      <c r="T121" s="126">
        <f>SUM(T122:T128)</f>
        <v>0</v>
      </c>
      <c r="AR121" s="120" t="s">
        <v>142</v>
      </c>
      <c r="AT121" s="127" t="s">
        <v>72</v>
      </c>
      <c r="AU121" s="127" t="s">
        <v>80</v>
      </c>
      <c r="AY121" s="120" t="s">
        <v>133</v>
      </c>
      <c r="BK121" s="128">
        <f>SUM(BK122:BK128)</f>
        <v>16525.41</v>
      </c>
    </row>
    <row r="122" spans="2:65" s="1" customFormat="1" ht="24" customHeight="1">
      <c r="B122" s="131"/>
      <c r="C122" s="132" t="s">
        <v>80</v>
      </c>
      <c r="D122" s="132" t="s">
        <v>136</v>
      </c>
      <c r="E122" s="133" t="s">
        <v>411</v>
      </c>
      <c r="F122" s="134" t="s">
        <v>412</v>
      </c>
      <c r="G122" s="135" t="s">
        <v>199</v>
      </c>
      <c r="H122" s="136">
        <v>63.3</v>
      </c>
      <c r="I122" s="137">
        <v>1.5</v>
      </c>
      <c r="J122" s="137">
        <f t="shared" ref="J122:J128" si="0">ROUND(I122*H122,2)</f>
        <v>94.95</v>
      </c>
      <c r="K122" s="134" t="s">
        <v>140</v>
      </c>
      <c r="L122" s="26"/>
      <c r="M122" s="138" t="s">
        <v>1</v>
      </c>
      <c r="N122" s="139" t="s">
        <v>39</v>
      </c>
      <c r="O122" s="140">
        <v>0.17011000000000001</v>
      </c>
      <c r="P122" s="140">
        <f t="shared" ref="P122:P128" si="1">O122*H122</f>
        <v>10.767963</v>
      </c>
      <c r="Q122" s="140">
        <v>1.0000000000000001E-5</v>
      </c>
      <c r="R122" s="140">
        <f t="shared" ref="R122:R128" si="2">Q122*H122</f>
        <v>6.3299999999999999E-4</v>
      </c>
      <c r="S122" s="140">
        <v>0</v>
      </c>
      <c r="T122" s="141">
        <f t="shared" ref="T122:T128" si="3">S122*H122</f>
        <v>0</v>
      </c>
      <c r="AR122" s="142" t="s">
        <v>156</v>
      </c>
      <c r="AT122" s="142" t="s">
        <v>136</v>
      </c>
      <c r="AU122" s="142" t="s">
        <v>142</v>
      </c>
      <c r="AY122" s="13" t="s">
        <v>133</v>
      </c>
      <c r="BE122" s="143">
        <f t="shared" ref="BE122:BE128" si="4">IF(N122="základná",J122,0)</f>
        <v>0</v>
      </c>
      <c r="BF122" s="143">
        <f t="shared" ref="BF122:BF128" si="5">IF(N122="znížená",J122,0)</f>
        <v>94.95</v>
      </c>
      <c r="BG122" s="143">
        <f t="shared" ref="BG122:BG128" si="6">IF(N122="zákl. prenesená",J122,0)</f>
        <v>0</v>
      </c>
      <c r="BH122" s="143">
        <f t="shared" ref="BH122:BH128" si="7">IF(N122="zníž. prenesená",J122,0)</f>
        <v>0</v>
      </c>
      <c r="BI122" s="143">
        <f t="shared" ref="BI122:BI128" si="8">IF(N122="nulová",J122,0)</f>
        <v>0</v>
      </c>
      <c r="BJ122" s="13" t="s">
        <v>142</v>
      </c>
      <c r="BK122" s="143">
        <f t="shared" ref="BK122:BK128" si="9">ROUND(I122*H122,2)</f>
        <v>94.95</v>
      </c>
      <c r="BL122" s="13" t="s">
        <v>156</v>
      </c>
      <c r="BM122" s="142" t="s">
        <v>413</v>
      </c>
    </row>
    <row r="123" spans="2:65" s="1" customFormat="1" ht="36" customHeight="1">
      <c r="B123" s="131"/>
      <c r="C123" s="144" t="s">
        <v>142</v>
      </c>
      <c r="D123" s="144" t="s">
        <v>174</v>
      </c>
      <c r="E123" s="145" t="s">
        <v>414</v>
      </c>
      <c r="F123" s="146" t="s">
        <v>415</v>
      </c>
      <c r="G123" s="147" t="s">
        <v>199</v>
      </c>
      <c r="H123" s="148">
        <v>63.3</v>
      </c>
      <c r="I123" s="149">
        <v>4.5</v>
      </c>
      <c r="J123" s="149">
        <f t="shared" si="0"/>
        <v>284.85000000000002</v>
      </c>
      <c r="K123" s="146" t="s">
        <v>140</v>
      </c>
      <c r="L123" s="150"/>
      <c r="M123" s="151" t="s">
        <v>1</v>
      </c>
      <c r="N123" s="152" t="s">
        <v>39</v>
      </c>
      <c r="O123" s="140">
        <v>0</v>
      </c>
      <c r="P123" s="140">
        <f t="shared" si="1"/>
        <v>0</v>
      </c>
      <c r="Q123" s="140">
        <v>5.0000000000000001E-4</v>
      </c>
      <c r="R123" s="140">
        <f t="shared" si="2"/>
        <v>3.1649999999999998E-2</v>
      </c>
      <c r="S123" s="140">
        <v>0</v>
      </c>
      <c r="T123" s="141">
        <f t="shared" si="3"/>
        <v>0</v>
      </c>
      <c r="AR123" s="142" t="s">
        <v>271</v>
      </c>
      <c r="AT123" s="142" t="s">
        <v>174</v>
      </c>
      <c r="AU123" s="142" t="s">
        <v>142</v>
      </c>
      <c r="AY123" s="13" t="s">
        <v>133</v>
      </c>
      <c r="BE123" s="143">
        <f t="shared" si="4"/>
        <v>0</v>
      </c>
      <c r="BF123" s="143">
        <f t="shared" si="5"/>
        <v>284.85000000000002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3" t="s">
        <v>142</v>
      </c>
      <c r="BK123" s="143">
        <f t="shared" si="9"/>
        <v>284.85000000000002</v>
      </c>
      <c r="BL123" s="13" t="s">
        <v>156</v>
      </c>
      <c r="BM123" s="142" t="s">
        <v>416</v>
      </c>
    </row>
    <row r="124" spans="2:65" s="1" customFormat="1" ht="24" customHeight="1">
      <c r="B124" s="131"/>
      <c r="C124" s="132" t="s">
        <v>134</v>
      </c>
      <c r="D124" s="132" t="s">
        <v>136</v>
      </c>
      <c r="E124" s="133" t="s">
        <v>417</v>
      </c>
      <c r="F124" s="134" t="s">
        <v>418</v>
      </c>
      <c r="G124" s="135" t="s">
        <v>150</v>
      </c>
      <c r="H124" s="136">
        <v>230</v>
      </c>
      <c r="I124" s="137">
        <v>8</v>
      </c>
      <c r="J124" s="137">
        <f t="shared" si="0"/>
        <v>1840</v>
      </c>
      <c r="K124" s="134" t="s">
        <v>140</v>
      </c>
      <c r="L124" s="26"/>
      <c r="M124" s="138" t="s">
        <v>1</v>
      </c>
      <c r="N124" s="139" t="s">
        <v>39</v>
      </c>
      <c r="O124" s="140">
        <v>0.71299999999999997</v>
      </c>
      <c r="P124" s="140">
        <f t="shared" si="1"/>
        <v>163.98999999999998</v>
      </c>
      <c r="Q124" s="140">
        <v>8.1999999999999998E-4</v>
      </c>
      <c r="R124" s="140">
        <f t="shared" si="2"/>
        <v>0.18859999999999999</v>
      </c>
      <c r="S124" s="140">
        <v>0</v>
      </c>
      <c r="T124" s="141">
        <f t="shared" si="3"/>
        <v>0</v>
      </c>
      <c r="AR124" s="142" t="s">
        <v>156</v>
      </c>
      <c r="AT124" s="142" t="s">
        <v>136</v>
      </c>
      <c r="AU124" s="142" t="s">
        <v>142</v>
      </c>
      <c r="AY124" s="13" t="s">
        <v>133</v>
      </c>
      <c r="BE124" s="143">
        <f t="shared" si="4"/>
        <v>0</v>
      </c>
      <c r="BF124" s="143">
        <f t="shared" si="5"/>
        <v>1840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3" t="s">
        <v>142</v>
      </c>
      <c r="BK124" s="143">
        <f t="shared" si="9"/>
        <v>1840</v>
      </c>
      <c r="BL124" s="13" t="s">
        <v>156</v>
      </c>
      <c r="BM124" s="142" t="s">
        <v>419</v>
      </c>
    </row>
    <row r="125" spans="2:65" s="1" customFormat="1" ht="16.5" customHeight="1">
      <c r="B125" s="131"/>
      <c r="C125" s="144" t="s">
        <v>141</v>
      </c>
      <c r="D125" s="144" t="s">
        <v>174</v>
      </c>
      <c r="E125" s="145" t="s">
        <v>420</v>
      </c>
      <c r="F125" s="146" t="s">
        <v>421</v>
      </c>
      <c r="G125" s="147" t="s">
        <v>150</v>
      </c>
      <c r="H125" s="148">
        <v>250</v>
      </c>
      <c r="I125" s="149">
        <v>47.52</v>
      </c>
      <c r="J125" s="149">
        <f t="shared" si="0"/>
        <v>11880</v>
      </c>
      <c r="K125" s="146" t="s">
        <v>1</v>
      </c>
      <c r="L125" s="150"/>
      <c r="M125" s="151" t="s">
        <v>1</v>
      </c>
      <c r="N125" s="152" t="s">
        <v>39</v>
      </c>
      <c r="O125" s="140">
        <v>0</v>
      </c>
      <c r="P125" s="140">
        <f t="shared" si="1"/>
        <v>0</v>
      </c>
      <c r="Q125" s="140">
        <v>6.0000000000000001E-3</v>
      </c>
      <c r="R125" s="140">
        <f t="shared" si="2"/>
        <v>1.5</v>
      </c>
      <c r="S125" s="140">
        <v>0</v>
      </c>
      <c r="T125" s="141">
        <f t="shared" si="3"/>
        <v>0</v>
      </c>
      <c r="AR125" s="142" t="s">
        <v>271</v>
      </c>
      <c r="AT125" s="142" t="s">
        <v>174</v>
      </c>
      <c r="AU125" s="142" t="s">
        <v>142</v>
      </c>
      <c r="AY125" s="13" t="s">
        <v>133</v>
      </c>
      <c r="BE125" s="143">
        <f t="shared" si="4"/>
        <v>0</v>
      </c>
      <c r="BF125" s="143">
        <f t="shared" si="5"/>
        <v>11880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3" t="s">
        <v>142</v>
      </c>
      <c r="BK125" s="143">
        <f t="shared" si="9"/>
        <v>11880</v>
      </c>
      <c r="BL125" s="13" t="s">
        <v>156</v>
      </c>
      <c r="BM125" s="142" t="s">
        <v>422</v>
      </c>
    </row>
    <row r="126" spans="2:65" s="1" customFormat="1" ht="16.5" customHeight="1">
      <c r="B126" s="131"/>
      <c r="C126" s="144" t="s">
        <v>158</v>
      </c>
      <c r="D126" s="144" t="s">
        <v>174</v>
      </c>
      <c r="E126" s="145" t="s">
        <v>423</v>
      </c>
      <c r="F126" s="146" t="s">
        <v>424</v>
      </c>
      <c r="G126" s="147" t="s">
        <v>146</v>
      </c>
      <c r="H126" s="148">
        <v>3</v>
      </c>
      <c r="I126" s="149">
        <v>158.62</v>
      </c>
      <c r="J126" s="149">
        <f t="shared" si="0"/>
        <v>475.86</v>
      </c>
      <c r="K126" s="146" t="s">
        <v>1</v>
      </c>
      <c r="L126" s="150"/>
      <c r="M126" s="151" t="s">
        <v>1</v>
      </c>
      <c r="N126" s="152" t="s">
        <v>39</v>
      </c>
      <c r="O126" s="140">
        <v>0</v>
      </c>
      <c r="P126" s="140">
        <f t="shared" si="1"/>
        <v>0</v>
      </c>
      <c r="Q126" s="140">
        <v>6.0000000000000001E-3</v>
      </c>
      <c r="R126" s="140">
        <f t="shared" si="2"/>
        <v>1.8000000000000002E-2</v>
      </c>
      <c r="S126" s="140">
        <v>0</v>
      </c>
      <c r="T126" s="141">
        <f t="shared" si="3"/>
        <v>0</v>
      </c>
      <c r="AR126" s="142" t="s">
        <v>271</v>
      </c>
      <c r="AT126" s="142" t="s">
        <v>174</v>
      </c>
      <c r="AU126" s="142" t="s">
        <v>142</v>
      </c>
      <c r="AY126" s="13" t="s">
        <v>133</v>
      </c>
      <c r="BE126" s="143">
        <f t="shared" si="4"/>
        <v>0</v>
      </c>
      <c r="BF126" s="143">
        <f t="shared" si="5"/>
        <v>475.86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3" t="s">
        <v>142</v>
      </c>
      <c r="BK126" s="143">
        <f t="shared" si="9"/>
        <v>475.86</v>
      </c>
      <c r="BL126" s="13" t="s">
        <v>156</v>
      </c>
      <c r="BM126" s="142" t="s">
        <v>425</v>
      </c>
    </row>
    <row r="127" spans="2:65" s="1" customFormat="1" ht="16.5" customHeight="1">
      <c r="B127" s="131"/>
      <c r="C127" s="144" t="s">
        <v>152</v>
      </c>
      <c r="D127" s="144" t="s">
        <v>174</v>
      </c>
      <c r="E127" s="145" t="s">
        <v>426</v>
      </c>
      <c r="F127" s="146" t="s">
        <v>427</v>
      </c>
      <c r="G127" s="147" t="s">
        <v>146</v>
      </c>
      <c r="H127" s="148">
        <v>36</v>
      </c>
      <c r="I127" s="149">
        <v>49.39</v>
      </c>
      <c r="J127" s="149">
        <f t="shared" si="0"/>
        <v>1778.04</v>
      </c>
      <c r="K127" s="146" t="s">
        <v>1</v>
      </c>
      <c r="L127" s="150"/>
      <c r="M127" s="151" t="s">
        <v>1</v>
      </c>
      <c r="N127" s="152" t="s">
        <v>39</v>
      </c>
      <c r="O127" s="140">
        <v>0</v>
      </c>
      <c r="P127" s="140">
        <f t="shared" si="1"/>
        <v>0</v>
      </c>
      <c r="Q127" s="140">
        <v>8.3999999999999995E-3</v>
      </c>
      <c r="R127" s="140">
        <f t="shared" si="2"/>
        <v>0.3024</v>
      </c>
      <c r="S127" s="140">
        <v>0</v>
      </c>
      <c r="T127" s="141">
        <f t="shared" si="3"/>
        <v>0</v>
      </c>
      <c r="AR127" s="142" t="s">
        <v>271</v>
      </c>
      <c r="AT127" s="142" t="s">
        <v>174</v>
      </c>
      <c r="AU127" s="142" t="s">
        <v>142</v>
      </c>
      <c r="AY127" s="13" t="s">
        <v>133</v>
      </c>
      <c r="BE127" s="143">
        <f t="shared" si="4"/>
        <v>0</v>
      </c>
      <c r="BF127" s="143">
        <f t="shared" si="5"/>
        <v>1778.04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3" t="s">
        <v>142</v>
      </c>
      <c r="BK127" s="143">
        <f t="shared" si="9"/>
        <v>1778.04</v>
      </c>
      <c r="BL127" s="13" t="s">
        <v>156</v>
      </c>
      <c r="BM127" s="142" t="s">
        <v>428</v>
      </c>
    </row>
    <row r="128" spans="2:65" s="1" customFormat="1" ht="24" customHeight="1">
      <c r="B128" s="131"/>
      <c r="C128" s="132" t="s">
        <v>173</v>
      </c>
      <c r="D128" s="132" t="s">
        <v>136</v>
      </c>
      <c r="E128" s="133" t="s">
        <v>360</v>
      </c>
      <c r="F128" s="134" t="s">
        <v>361</v>
      </c>
      <c r="G128" s="135" t="s">
        <v>333</v>
      </c>
      <c r="H128" s="136">
        <v>163.53700000000001</v>
      </c>
      <c r="I128" s="137">
        <v>1.05</v>
      </c>
      <c r="J128" s="137">
        <f t="shared" si="0"/>
        <v>171.71</v>
      </c>
      <c r="K128" s="134" t="s">
        <v>140</v>
      </c>
      <c r="L128" s="26"/>
      <c r="M128" s="138" t="s">
        <v>1</v>
      </c>
      <c r="N128" s="139" t="s">
        <v>39</v>
      </c>
      <c r="O128" s="140">
        <v>0</v>
      </c>
      <c r="P128" s="140">
        <f t="shared" si="1"/>
        <v>0</v>
      </c>
      <c r="Q128" s="140">
        <v>0</v>
      </c>
      <c r="R128" s="140">
        <f t="shared" si="2"/>
        <v>0</v>
      </c>
      <c r="S128" s="140">
        <v>0</v>
      </c>
      <c r="T128" s="141">
        <f t="shared" si="3"/>
        <v>0</v>
      </c>
      <c r="AR128" s="142" t="s">
        <v>156</v>
      </c>
      <c r="AT128" s="142" t="s">
        <v>136</v>
      </c>
      <c r="AU128" s="142" t="s">
        <v>142</v>
      </c>
      <c r="AY128" s="13" t="s">
        <v>133</v>
      </c>
      <c r="BE128" s="143">
        <f t="shared" si="4"/>
        <v>0</v>
      </c>
      <c r="BF128" s="143">
        <f t="shared" si="5"/>
        <v>171.71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3" t="s">
        <v>142</v>
      </c>
      <c r="BK128" s="143">
        <f t="shared" si="9"/>
        <v>171.71</v>
      </c>
      <c r="BL128" s="13" t="s">
        <v>156</v>
      </c>
      <c r="BM128" s="142" t="s">
        <v>429</v>
      </c>
    </row>
    <row r="129" spans="2:65" s="11" customFormat="1" ht="22.9" customHeight="1">
      <c r="B129" s="119"/>
      <c r="D129" s="120" t="s">
        <v>72</v>
      </c>
      <c r="E129" s="129" t="s">
        <v>430</v>
      </c>
      <c r="F129" s="129" t="s">
        <v>431</v>
      </c>
      <c r="J129" s="130">
        <f>BK129</f>
        <v>4562.1100000000006</v>
      </c>
      <c r="L129" s="119"/>
      <c r="M129" s="123"/>
      <c r="N129" s="124"/>
      <c r="O129" s="124"/>
      <c r="P129" s="125">
        <f>SUM(P130:P134)</f>
        <v>9.3079099999999997</v>
      </c>
      <c r="Q129" s="124"/>
      <c r="R129" s="125">
        <f>SUM(R130:R134)</f>
        <v>3.245E-2</v>
      </c>
      <c r="S129" s="124"/>
      <c r="T129" s="126">
        <f>SUM(T130:T134)</f>
        <v>0</v>
      </c>
      <c r="AR129" s="120" t="s">
        <v>142</v>
      </c>
      <c r="AT129" s="127" t="s">
        <v>72</v>
      </c>
      <c r="AU129" s="127" t="s">
        <v>80</v>
      </c>
      <c r="AY129" s="120" t="s">
        <v>133</v>
      </c>
      <c r="BK129" s="128">
        <f>SUM(BK130:BK134)</f>
        <v>4562.1100000000006</v>
      </c>
    </row>
    <row r="130" spans="2:65" s="1" customFormat="1" ht="16.5" customHeight="1">
      <c r="B130" s="131"/>
      <c r="C130" s="132" t="s">
        <v>183</v>
      </c>
      <c r="D130" s="132" t="s">
        <v>136</v>
      </c>
      <c r="E130" s="133" t="s">
        <v>432</v>
      </c>
      <c r="F130" s="134" t="s">
        <v>433</v>
      </c>
      <c r="G130" s="135" t="s">
        <v>407</v>
      </c>
      <c r="H130" s="136">
        <v>1</v>
      </c>
      <c r="I130" s="137">
        <v>250</v>
      </c>
      <c r="J130" s="137">
        <f>ROUND(I130*H130,2)</f>
        <v>250</v>
      </c>
      <c r="K130" s="134" t="s">
        <v>1</v>
      </c>
      <c r="L130" s="26"/>
      <c r="M130" s="138" t="s">
        <v>1</v>
      </c>
      <c r="N130" s="139" t="s">
        <v>39</v>
      </c>
      <c r="O130" s="140">
        <v>6.4000000000000001E-2</v>
      </c>
      <c r="P130" s="140">
        <f>O130*H130</f>
        <v>6.4000000000000001E-2</v>
      </c>
      <c r="Q130" s="140">
        <v>5.0000000000000002E-5</v>
      </c>
      <c r="R130" s="140">
        <f>Q130*H130</f>
        <v>5.0000000000000002E-5</v>
      </c>
      <c r="S130" s="140">
        <v>0</v>
      </c>
      <c r="T130" s="141">
        <f>S130*H130</f>
        <v>0</v>
      </c>
      <c r="AR130" s="142" t="s">
        <v>156</v>
      </c>
      <c r="AT130" s="142" t="s">
        <v>136</v>
      </c>
      <c r="AU130" s="142" t="s">
        <v>142</v>
      </c>
      <c r="AY130" s="13" t="s">
        <v>133</v>
      </c>
      <c r="BE130" s="143">
        <f>IF(N130="základná",J130,0)</f>
        <v>0</v>
      </c>
      <c r="BF130" s="143">
        <f>IF(N130="znížená",J130,0)</f>
        <v>250</v>
      </c>
      <c r="BG130" s="143">
        <f>IF(N130="zákl. prenesená",J130,0)</f>
        <v>0</v>
      </c>
      <c r="BH130" s="143">
        <f>IF(N130="zníž. prenesená",J130,0)</f>
        <v>0</v>
      </c>
      <c r="BI130" s="143">
        <f>IF(N130="nulová",J130,0)</f>
        <v>0</v>
      </c>
      <c r="BJ130" s="13" t="s">
        <v>142</v>
      </c>
      <c r="BK130" s="143">
        <f>ROUND(I130*H130,2)</f>
        <v>250</v>
      </c>
      <c r="BL130" s="13" t="s">
        <v>156</v>
      </c>
      <c r="BM130" s="142" t="s">
        <v>434</v>
      </c>
    </row>
    <row r="131" spans="2:65" s="1" customFormat="1" ht="16.5" customHeight="1">
      <c r="B131" s="131"/>
      <c r="C131" s="144" t="s">
        <v>187</v>
      </c>
      <c r="D131" s="144" t="s">
        <v>174</v>
      </c>
      <c r="E131" s="145" t="s">
        <v>435</v>
      </c>
      <c r="F131" s="146" t="s">
        <v>436</v>
      </c>
      <c r="G131" s="147" t="s">
        <v>407</v>
      </c>
      <c r="H131" s="148">
        <v>1</v>
      </c>
      <c r="I131" s="149">
        <v>2834</v>
      </c>
      <c r="J131" s="149">
        <f>ROUND(I131*H131,2)</f>
        <v>2834</v>
      </c>
      <c r="K131" s="146" t="s">
        <v>1</v>
      </c>
      <c r="L131" s="150"/>
      <c r="M131" s="151" t="s">
        <v>1</v>
      </c>
      <c r="N131" s="152" t="s">
        <v>39</v>
      </c>
      <c r="O131" s="140">
        <v>0</v>
      </c>
      <c r="P131" s="140">
        <f>O131*H131</f>
        <v>0</v>
      </c>
      <c r="Q131" s="140">
        <v>1.1999999999999999E-3</v>
      </c>
      <c r="R131" s="140">
        <f>Q131*H131</f>
        <v>1.1999999999999999E-3</v>
      </c>
      <c r="S131" s="140">
        <v>0</v>
      </c>
      <c r="T131" s="141">
        <f>S131*H131</f>
        <v>0</v>
      </c>
      <c r="AR131" s="142" t="s">
        <v>271</v>
      </c>
      <c r="AT131" s="142" t="s">
        <v>174</v>
      </c>
      <c r="AU131" s="142" t="s">
        <v>142</v>
      </c>
      <c r="AY131" s="13" t="s">
        <v>133</v>
      </c>
      <c r="BE131" s="143">
        <f>IF(N131="základná",J131,0)</f>
        <v>0</v>
      </c>
      <c r="BF131" s="143">
        <f>IF(N131="znížená",J131,0)</f>
        <v>2834</v>
      </c>
      <c r="BG131" s="143">
        <f>IF(N131="zákl. prenesená",J131,0)</f>
        <v>0</v>
      </c>
      <c r="BH131" s="143">
        <f>IF(N131="zníž. prenesená",J131,0)</f>
        <v>0</v>
      </c>
      <c r="BI131" s="143">
        <f>IF(N131="nulová",J131,0)</f>
        <v>0</v>
      </c>
      <c r="BJ131" s="13" t="s">
        <v>142</v>
      </c>
      <c r="BK131" s="143">
        <f>ROUND(I131*H131,2)</f>
        <v>2834</v>
      </c>
      <c r="BL131" s="13" t="s">
        <v>156</v>
      </c>
      <c r="BM131" s="142" t="s">
        <v>437</v>
      </c>
    </row>
    <row r="132" spans="2:65" s="1" customFormat="1" ht="16.5" customHeight="1">
      <c r="B132" s="131"/>
      <c r="C132" s="132" t="s">
        <v>438</v>
      </c>
      <c r="D132" s="132" t="s">
        <v>136</v>
      </c>
      <c r="E132" s="133" t="s">
        <v>439</v>
      </c>
      <c r="F132" s="134" t="s">
        <v>440</v>
      </c>
      <c r="G132" s="135" t="s">
        <v>146</v>
      </c>
      <c r="H132" s="136">
        <v>13</v>
      </c>
      <c r="I132" s="137">
        <v>20</v>
      </c>
      <c r="J132" s="137">
        <f>ROUND(I132*H132,2)</f>
        <v>260</v>
      </c>
      <c r="K132" s="134" t="s">
        <v>140</v>
      </c>
      <c r="L132" s="26"/>
      <c r="M132" s="138" t="s">
        <v>1</v>
      </c>
      <c r="N132" s="139" t="s">
        <v>39</v>
      </c>
      <c r="O132" s="140">
        <v>0.71106999999999998</v>
      </c>
      <c r="P132" s="140">
        <f>O132*H132</f>
        <v>9.2439099999999996</v>
      </c>
      <c r="Q132" s="140">
        <v>1.1999999999999999E-3</v>
      </c>
      <c r="R132" s="140">
        <f>Q132*H132</f>
        <v>1.5599999999999999E-2</v>
      </c>
      <c r="S132" s="140">
        <v>0</v>
      </c>
      <c r="T132" s="141">
        <f>S132*H132</f>
        <v>0</v>
      </c>
      <c r="AR132" s="142" t="s">
        <v>156</v>
      </c>
      <c r="AT132" s="142" t="s">
        <v>136</v>
      </c>
      <c r="AU132" s="142" t="s">
        <v>142</v>
      </c>
      <c r="AY132" s="13" t="s">
        <v>133</v>
      </c>
      <c r="BE132" s="143">
        <f>IF(N132="základná",J132,0)</f>
        <v>0</v>
      </c>
      <c r="BF132" s="143">
        <f>IF(N132="znížená",J132,0)</f>
        <v>260</v>
      </c>
      <c r="BG132" s="143">
        <f>IF(N132="zákl. prenesená",J132,0)</f>
        <v>0</v>
      </c>
      <c r="BH132" s="143">
        <f>IF(N132="zníž. prenesená",J132,0)</f>
        <v>0</v>
      </c>
      <c r="BI132" s="143">
        <f>IF(N132="nulová",J132,0)</f>
        <v>0</v>
      </c>
      <c r="BJ132" s="13" t="s">
        <v>142</v>
      </c>
      <c r="BK132" s="143">
        <f>ROUND(I132*H132,2)</f>
        <v>260</v>
      </c>
      <c r="BL132" s="13" t="s">
        <v>156</v>
      </c>
      <c r="BM132" s="142" t="s">
        <v>441</v>
      </c>
    </row>
    <row r="133" spans="2:65" s="1" customFormat="1" ht="16.5" customHeight="1">
      <c r="B133" s="131"/>
      <c r="C133" s="144" t="s">
        <v>169</v>
      </c>
      <c r="D133" s="144" t="s">
        <v>174</v>
      </c>
      <c r="E133" s="145" t="s">
        <v>442</v>
      </c>
      <c r="F133" s="146" t="s">
        <v>443</v>
      </c>
      <c r="G133" s="147" t="s">
        <v>146</v>
      </c>
      <c r="H133" s="148">
        <v>13</v>
      </c>
      <c r="I133" s="149">
        <v>93.35</v>
      </c>
      <c r="J133" s="149">
        <f>ROUND(I133*H133,2)</f>
        <v>1213.55</v>
      </c>
      <c r="K133" s="146" t="s">
        <v>140</v>
      </c>
      <c r="L133" s="150"/>
      <c r="M133" s="151" t="s">
        <v>1</v>
      </c>
      <c r="N133" s="152" t="s">
        <v>39</v>
      </c>
      <c r="O133" s="140">
        <v>0</v>
      </c>
      <c r="P133" s="140">
        <f>O133*H133</f>
        <v>0</v>
      </c>
      <c r="Q133" s="140">
        <v>1.1999999999999999E-3</v>
      </c>
      <c r="R133" s="140">
        <f>Q133*H133</f>
        <v>1.5599999999999999E-2</v>
      </c>
      <c r="S133" s="140">
        <v>0</v>
      </c>
      <c r="T133" s="141">
        <f>S133*H133</f>
        <v>0</v>
      </c>
      <c r="AR133" s="142" t="s">
        <v>271</v>
      </c>
      <c r="AT133" s="142" t="s">
        <v>174</v>
      </c>
      <c r="AU133" s="142" t="s">
        <v>142</v>
      </c>
      <c r="AY133" s="13" t="s">
        <v>133</v>
      </c>
      <c r="BE133" s="143">
        <f>IF(N133="základná",J133,0)</f>
        <v>0</v>
      </c>
      <c r="BF133" s="143">
        <f>IF(N133="znížená",J133,0)</f>
        <v>1213.55</v>
      </c>
      <c r="BG133" s="143">
        <f>IF(N133="zákl. prenesená",J133,0)</f>
        <v>0</v>
      </c>
      <c r="BH133" s="143">
        <f>IF(N133="zníž. prenesená",J133,0)</f>
        <v>0</v>
      </c>
      <c r="BI133" s="143">
        <f>IF(N133="nulová",J133,0)</f>
        <v>0</v>
      </c>
      <c r="BJ133" s="13" t="s">
        <v>142</v>
      </c>
      <c r="BK133" s="143">
        <f>ROUND(I133*H133,2)</f>
        <v>1213.55</v>
      </c>
      <c r="BL133" s="13" t="s">
        <v>156</v>
      </c>
      <c r="BM133" s="142" t="s">
        <v>444</v>
      </c>
    </row>
    <row r="134" spans="2:65" s="1" customFormat="1" ht="24" customHeight="1">
      <c r="B134" s="131"/>
      <c r="C134" s="132" t="s">
        <v>179</v>
      </c>
      <c r="D134" s="132" t="s">
        <v>136</v>
      </c>
      <c r="E134" s="133" t="s">
        <v>445</v>
      </c>
      <c r="F134" s="134" t="s">
        <v>446</v>
      </c>
      <c r="G134" s="135" t="s">
        <v>333</v>
      </c>
      <c r="H134" s="136">
        <v>45.576000000000001</v>
      </c>
      <c r="I134" s="137">
        <v>0.1</v>
      </c>
      <c r="J134" s="137">
        <f>ROUND(I134*H134,2)</f>
        <v>4.5599999999999996</v>
      </c>
      <c r="K134" s="134" t="s">
        <v>140</v>
      </c>
      <c r="L134" s="26"/>
      <c r="M134" s="153" t="s">
        <v>1</v>
      </c>
      <c r="N134" s="154" t="s">
        <v>39</v>
      </c>
      <c r="O134" s="155">
        <v>0</v>
      </c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AR134" s="142" t="s">
        <v>156</v>
      </c>
      <c r="AT134" s="142" t="s">
        <v>136</v>
      </c>
      <c r="AU134" s="142" t="s">
        <v>142</v>
      </c>
      <c r="AY134" s="13" t="s">
        <v>133</v>
      </c>
      <c r="BE134" s="143">
        <f>IF(N134="základná",J134,0)</f>
        <v>0</v>
      </c>
      <c r="BF134" s="143">
        <f>IF(N134="znížená",J134,0)</f>
        <v>4.5599999999999996</v>
      </c>
      <c r="BG134" s="143">
        <f>IF(N134="zákl. prenesená",J134,0)</f>
        <v>0</v>
      </c>
      <c r="BH134" s="143">
        <f>IF(N134="zníž. prenesená",J134,0)</f>
        <v>0</v>
      </c>
      <c r="BI134" s="143">
        <f>IF(N134="nulová",J134,0)</f>
        <v>0</v>
      </c>
      <c r="BJ134" s="13" t="s">
        <v>142</v>
      </c>
      <c r="BK134" s="143">
        <f>ROUND(I134*H134,2)</f>
        <v>4.5599999999999996</v>
      </c>
      <c r="BL134" s="13" t="s">
        <v>156</v>
      </c>
      <c r="BM134" s="142" t="s">
        <v>447</v>
      </c>
    </row>
    <row r="135" spans="2:65" s="1" customFormat="1" ht="6.95" customHeight="1"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26"/>
    </row>
  </sheetData>
  <autoFilter ref="C118:K13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9"/>
  <sheetViews>
    <sheetView showGridLines="0" workbookViewId="0">
      <selection activeCell="J15" sqref="J1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50000000000003" customHeight="1">
      <c r="L2" s="187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87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</v>
      </c>
    </row>
    <row r="4" spans="1:46" ht="24.95" customHeight="1">
      <c r="B4" s="16"/>
      <c r="D4" s="17" t="s">
        <v>95</v>
      </c>
      <c r="L4" s="16"/>
      <c r="M4" s="86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194" t="str">
        <f>'Rekapitulácia stavby'!K6</f>
        <v>Kultúrny dom Diviaky nad Nitricou - Spoločenská sála</v>
      </c>
      <c r="F7" s="195"/>
      <c r="G7" s="195"/>
      <c r="H7" s="195"/>
      <c r="L7" s="16"/>
    </row>
    <row r="8" spans="1:46" s="1" customFormat="1" ht="12" customHeight="1">
      <c r="B8" s="26"/>
      <c r="D8" s="22" t="s">
        <v>96</v>
      </c>
      <c r="L8" s="26"/>
    </row>
    <row r="9" spans="1:46" s="1" customFormat="1" ht="36.950000000000003" customHeight="1">
      <c r="B9" s="26"/>
      <c r="E9" s="172" t="s">
        <v>448</v>
      </c>
      <c r="F9" s="193"/>
      <c r="G9" s="193"/>
      <c r="H9" s="193"/>
      <c r="L9" s="26"/>
    </row>
    <row r="10" spans="1:46" s="1" customFormat="1">
      <c r="B10" s="26"/>
      <c r="L10" s="26"/>
    </row>
    <row r="11" spans="1:46" s="1" customFormat="1" ht="12" customHeight="1">
      <c r="B11" s="26"/>
      <c r="D11" s="22" t="s">
        <v>15</v>
      </c>
      <c r="F11" s="20" t="s">
        <v>1</v>
      </c>
      <c r="I11" s="22" t="s">
        <v>16</v>
      </c>
      <c r="J11" s="20" t="s">
        <v>1</v>
      </c>
      <c r="L11" s="26"/>
    </row>
    <row r="12" spans="1:46" s="1" customFormat="1" ht="12" customHeight="1">
      <c r="B12" s="26"/>
      <c r="D12" s="22" t="s">
        <v>17</v>
      </c>
      <c r="F12" s="20" t="s">
        <v>18</v>
      </c>
      <c r="I12" s="22" t="s">
        <v>19</v>
      </c>
      <c r="J12" s="46">
        <v>43673</v>
      </c>
      <c r="L12" s="26"/>
    </row>
    <row r="13" spans="1:46" s="1" customFormat="1" ht="10.9" customHeight="1">
      <c r="B13" s="26"/>
      <c r="L13" s="26"/>
    </row>
    <row r="14" spans="1:46" s="1" customFormat="1" ht="12" customHeight="1">
      <c r="B14" s="26"/>
      <c r="D14" s="22" t="s">
        <v>21</v>
      </c>
      <c r="I14" s="22" t="s">
        <v>22</v>
      </c>
      <c r="J14" s="20" t="str">
        <f>IF('Rekapitulácia stavby'!AN10="","",'Rekapitulácia stavby'!AN10)</f>
        <v/>
      </c>
      <c r="L14" s="26"/>
    </row>
    <row r="15" spans="1:46" s="1" customFormat="1" ht="18" customHeight="1">
      <c r="B15" s="26"/>
      <c r="E15" s="20" t="str">
        <f>IF('Rekapitulácia stavby'!E11="","",'Rekapitulácia stavby'!E11)</f>
        <v xml:space="preserve"> </v>
      </c>
      <c r="I15" s="22" t="s">
        <v>23</v>
      </c>
      <c r="J15" s="20" t="str">
        <f>IF('Rekapitulácia stavby'!AN11="","",'Rekapitulácia stavby'!AN11)</f>
        <v/>
      </c>
      <c r="L15" s="26"/>
    </row>
    <row r="16" spans="1:46" s="1" customFormat="1" ht="6.95" customHeight="1">
      <c r="B16" s="26"/>
      <c r="L16" s="26"/>
    </row>
    <row r="17" spans="2:12" s="1" customFormat="1" ht="12" customHeight="1">
      <c r="B17" s="26"/>
      <c r="D17" s="22" t="s">
        <v>24</v>
      </c>
      <c r="I17" s="22" t="s">
        <v>22</v>
      </c>
      <c r="J17" s="20" t="str">
        <f>'Rekapitulácia stavby'!AN13</f>
        <v/>
      </c>
      <c r="L17" s="26"/>
    </row>
    <row r="18" spans="2:12" s="1" customFormat="1" ht="18" customHeight="1">
      <c r="B18" s="26"/>
      <c r="E18" s="184" t="str">
        <f>'Rekapitulácia stavby'!E14</f>
        <v xml:space="preserve"> </v>
      </c>
      <c r="F18" s="184"/>
      <c r="G18" s="184"/>
      <c r="H18" s="184"/>
      <c r="I18" s="22" t="s">
        <v>23</v>
      </c>
      <c r="J18" s="20" t="str">
        <f>'Rekapitulácia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2" t="s">
        <v>25</v>
      </c>
      <c r="I20" s="22" t="s">
        <v>22</v>
      </c>
      <c r="J20" s="20" t="str">
        <f>IF('Rekapitulácia stavby'!AN16="","",'Rekapitulácia stavby'!AN16)</f>
        <v/>
      </c>
      <c r="L20" s="26"/>
    </row>
    <row r="21" spans="2:12" s="1" customFormat="1" ht="18" customHeight="1">
      <c r="B21" s="26"/>
      <c r="E21" s="20" t="str">
        <f>IF('Rekapitulácia stavby'!E17="","",'Rekapitulácia stavby'!E17)</f>
        <v xml:space="preserve"> </v>
      </c>
      <c r="I21" s="22" t="s">
        <v>23</v>
      </c>
      <c r="J21" s="20" t="str">
        <f>IF('Rekapitulácia stavby'!AN17="","",'Rekapitulácia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2" t="s">
        <v>27</v>
      </c>
      <c r="I23" s="22" t="s">
        <v>22</v>
      </c>
      <c r="J23" s="20" t="str">
        <f>IF('Rekapitulácia stavby'!AN19="","",'Rekapitulácia stavby'!AN19)</f>
        <v>51422174</v>
      </c>
      <c r="L23" s="26"/>
    </row>
    <row r="24" spans="2:12" s="1" customFormat="1" ht="18" customHeight="1">
      <c r="B24" s="26"/>
      <c r="E24" s="20" t="str">
        <f>IF('Rekapitulácia stavby'!E20="","",'Rekapitulácia stavby'!E20)</f>
        <v xml:space="preserve">LM-Holding, s.r.o., Urbárska ulica 946/4, 971 01 </v>
      </c>
      <c r="I24" s="22" t="s">
        <v>23</v>
      </c>
      <c r="J24" s="20" t="str">
        <f>IF('Rekapitulácia stavby'!AN20="","",'Rekapitulácia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2" t="s">
        <v>30</v>
      </c>
      <c r="L26" s="26"/>
    </row>
    <row r="27" spans="2:12" s="7" customFormat="1" ht="16.5" customHeight="1">
      <c r="B27" s="87"/>
      <c r="E27" s="189" t="s">
        <v>1</v>
      </c>
      <c r="F27" s="189"/>
      <c r="G27" s="189"/>
      <c r="H27" s="189"/>
      <c r="L27" s="87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7"/>
      <c r="E29" s="47"/>
      <c r="F29" s="47"/>
      <c r="G29" s="47"/>
      <c r="H29" s="47"/>
      <c r="I29" s="47"/>
      <c r="J29" s="47"/>
      <c r="K29" s="47"/>
      <c r="L29" s="26"/>
    </row>
    <row r="30" spans="2:12" s="1" customFormat="1" ht="25.35" customHeight="1">
      <c r="B30" s="26"/>
      <c r="D30" s="88" t="s">
        <v>33</v>
      </c>
      <c r="J30" s="60">
        <f>ROUND(J119, 2)</f>
        <v>9784.8700000000008</v>
      </c>
      <c r="L30" s="26"/>
    </row>
    <row r="31" spans="2:12" s="1" customFormat="1" ht="6.95" customHeight="1">
      <c r="B31" s="26"/>
      <c r="D31" s="47"/>
      <c r="E31" s="47"/>
      <c r="F31" s="47"/>
      <c r="G31" s="47"/>
      <c r="H31" s="47"/>
      <c r="I31" s="47"/>
      <c r="J31" s="47"/>
      <c r="K31" s="47"/>
      <c r="L31" s="26"/>
    </row>
    <row r="32" spans="2:12" s="1" customFormat="1" ht="14.45" customHeight="1">
      <c r="B32" s="26"/>
      <c r="F32" s="29" t="s">
        <v>35</v>
      </c>
      <c r="I32" s="29" t="s">
        <v>34</v>
      </c>
      <c r="J32" s="29" t="s">
        <v>36</v>
      </c>
      <c r="L32" s="26"/>
    </row>
    <row r="33" spans="2:12" s="1" customFormat="1" ht="14.45" customHeight="1">
      <c r="B33" s="26"/>
      <c r="D33" s="89" t="s">
        <v>37</v>
      </c>
      <c r="E33" s="22" t="s">
        <v>38</v>
      </c>
      <c r="F33" s="90">
        <f>ROUND((SUM(BE119:BE138)),  2)</f>
        <v>0</v>
      </c>
      <c r="I33" s="91">
        <v>0</v>
      </c>
      <c r="J33" s="90">
        <f>ROUND(((SUM(BE119:BE138))*I33),  2)</f>
        <v>0</v>
      </c>
      <c r="L33" s="26"/>
    </row>
    <row r="34" spans="2:12" s="1" customFormat="1" ht="14.45" customHeight="1">
      <c r="B34" s="26"/>
      <c r="E34" s="22" t="s">
        <v>39</v>
      </c>
      <c r="F34" s="90">
        <f>ROUND((SUM(BF119:BF138)),  2)</f>
        <v>9784.8700000000008</v>
      </c>
      <c r="I34" s="91">
        <v>0</v>
      </c>
      <c r="J34" s="90">
        <f>ROUND(((SUM(BF119:BF138))*I34),  2)</f>
        <v>0</v>
      </c>
      <c r="L34" s="26"/>
    </row>
    <row r="35" spans="2:12" s="1" customFormat="1" ht="14.45" hidden="1" customHeight="1">
      <c r="B35" s="26"/>
      <c r="E35" s="22" t="s">
        <v>40</v>
      </c>
      <c r="F35" s="90">
        <f>ROUND((SUM(BG119:BG138)),  2)</f>
        <v>0</v>
      </c>
      <c r="I35" s="91">
        <v>0</v>
      </c>
      <c r="J35" s="90">
        <f>0</f>
        <v>0</v>
      </c>
      <c r="L35" s="26"/>
    </row>
    <row r="36" spans="2:12" s="1" customFormat="1" ht="14.45" hidden="1" customHeight="1">
      <c r="B36" s="26"/>
      <c r="E36" s="22" t="s">
        <v>41</v>
      </c>
      <c r="F36" s="90">
        <f>ROUND((SUM(BH119:BH138)),  2)</f>
        <v>0</v>
      </c>
      <c r="I36" s="91">
        <v>0</v>
      </c>
      <c r="J36" s="90">
        <f>0</f>
        <v>0</v>
      </c>
      <c r="L36" s="26"/>
    </row>
    <row r="37" spans="2:12" s="1" customFormat="1" ht="14.45" hidden="1" customHeight="1">
      <c r="B37" s="26"/>
      <c r="E37" s="22" t="s">
        <v>42</v>
      </c>
      <c r="F37" s="90">
        <f>ROUND((SUM(BI119:BI138)),  2)</f>
        <v>0</v>
      </c>
      <c r="I37" s="91">
        <v>0</v>
      </c>
      <c r="J37" s="90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92" t="s">
        <v>43</v>
      </c>
      <c r="E39" s="51"/>
      <c r="F39" s="51"/>
      <c r="G39" s="93" t="s">
        <v>44</v>
      </c>
      <c r="H39" s="94" t="s">
        <v>45</v>
      </c>
      <c r="I39" s="51"/>
      <c r="J39" s="95">
        <f>SUM(J30:J37)</f>
        <v>9784.8700000000008</v>
      </c>
      <c r="K39" s="96"/>
      <c r="L39" s="26"/>
    </row>
    <row r="40" spans="2:12" s="1" customFormat="1" ht="14.45" customHeight="1">
      <c r="B40" s="26"/>
      <c r="L40" s="2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6"/>
      <c r="D50" s="35" t="s">
        <v>46</v>
      </c>
      <c r="E50" s="36"/>
      <c r="F50" s="36"/>
      <c r="G50" s="35" t="s">
        <v>47</v>
      </c>
      <c r="H50" s="36"/>
      <c r="I50" s="36"/>
      <c r="J50" s="36"/>
      <c r="K50" s="36"/>
      <c r="L50" s="26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6"/>
      <c r="D61" s="37" t="s">
        <v>48</v>
      </c>
      <c r="E61" s="28"/>
      <c r="F61" s="97" t="s">
        <v>49</v>
      </c>
      <c r="G61" s="37" t="s">
        <v>48</v>
      </c>
      <c r="H61" s="28"/>
      <c r="I61" s="28"/>
      <c r="J61" s="98" t="s">
        <v>49</v>
      </c>
      <c r="K61" s="28"/>
      <c r="L61" s="26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6"/>
      <c r="D65" s="35" t="s">
        <v>50</v>
      </c>
      <c r="E65" s="36"/>
      <c r="F65" s="36"/>
      <c r="G65" s="35" t="s">
        <v>51</v>
      </c>
      <c r="H65" s="36"/>
      <c r="I65" s="36"/>
      <c r="J65" s="36"/>
      <c r="K65" s="36"/>
      <c r="L65" s="26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6"/>
      <c r="D76" s="37" t="s">
        <v>48</v>
      </c>
      <c r="E76" s="28"/>
      <c r="F76" s="97" t="s">
        <v>49</v>
      </c>
      <c r="G76" s="37" t="s">
        <v>48</v>
      </c>
      <c r="H76" s="28"/>
      <c r="I76" s="28"/>
      <c r="J76" s="98" t="s">
        <v>49</v>
      </c>
      <c r="K76" s="28"/>
      <c r="L76" s="26"/>
    </row>
    <row r="77" spans="2:12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81" spans="2:47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47" s="1" customFormat="1" ht="24.95" customHeight="1">
      <c r="B82" s="26"/>
      <c r="C82" s="17" t="s">
        <v>98</v>
      </c>
      <c r="L82" s="26"/>
    </row>
    <row r="83" spans="2:47" s="1" customFormat="1" ht="6.95" customHeight="1">
      <c r="B83" s="26"/>
      <c r="L83" s="26"/>
    </row>
    <row r="84" spans="2:47" s="1" customFormat="1" ht="12" customHeight="1">
      <c r="B84" s="26"/>
      <c r="C84" s="22" t="s">
        <v>13</v>
      </c>
      <c r="L84" s="26"/>
    </row>
    <row r="85" spans="2:47" s="1" customFormat="1" ht="16.5" customHeight="1">
      <c r="B85" s="26"/>
      <c r="E85" s="194" t="str">
        <f>E7</f>
        <v>Kultúrny dom Diviaky nad Nitricou - Spoločenská sála</v>
      </c>
      <c r="F85" s="195"/>
      <c r="G85" s="195"/>
      <c r="H85" s="195"/>
      <c r="L85" s="26"/>
    </row>
    <row r="86" spans="2:47" s="1" customFormat="1" ht="12" customHeight="1">
      <c r="B86" s="26"/>
      <c r="C86" s="22" t="s">
        <v>96</v>
      </c>
      <c r="L86" s="26"/>
    </row>
    <row r="87" spans="2:47" s="1" customFormat="1" ht="16.5" customHeight="1">
      <c r="B87" s="26"/>
      <c r="E87" s="172" t="str">
        <f>E9</f>
        <v>03 - Kazetový strop</v>
      </c>
      <c r="F87" s="193"/>
      <c r="G87" s="193"/>
      <c r="H87" s="193"/>
      <c r="L87" s="26"/>
    </row>
    <row r="88" spans="2:47" s="1" customFormat="1" ht="6.95" customHeight="1">
      <c r="B88" s="26"/>
      <c r="L88" s="26"/>
    </row>
    <row r="89" spans="2:47" s="1" customFormat="1" ht="12" customHeight="1">
      <c r="B89" s="26"/>
      <c r="C89" s="22" t="s">
        <v>17</v>
      </c>
      <c r="F89" s="20" t="str">
        <f>F12</f>
        <v xml:space="preserve"> </v>
      </c>
      <c r="I89" s="22" t="s">
        <v>19</v>
      </c>
      <c r="J89" s="46">
        <f>IF(J12="","",J12)</f>
        <v>43673</v>
      </c>
      <c r="L89" s="26"/>
    </row>
    <row r="90" spans="2:47" s="1" customFormat="1" ht="6.95" customHeight="1">
      <c r="B90" s="26"/>
      <c r="L90" s="26"/>
    </row>
    <row r="91" spans="2:47" s="1" customFormat="1" ht="15.2" customHeight="1">
      <c r="B91" s="26"/>
      <c r="C91" s="22" t="s">
        <v>21</v>
      </c>
      <c r="F91" s="20" t="str">
        <f>E15</f>
        <v xml:space="preserve"> </v>
      </c>
      <c r="I91" s="22" t="s">
        <v>25</v>
      </c>
      <c r="J91" s="23" t="str">
        <f>E21</f>
        <v xml:space="preserve"> </v>
      </c>
      <c r="L91" s="26"/>
    </row>
    <row r="92" spans="2:47" s="1" customFormat="1" ht="43.15" customHeight="1">
      <c r="B92" s="26"/>
      <c r="C92" s="22" t="s">
        <v>24</v>
      </c>
      <c r="F92" s="20" t="str">
        <f>IF(E18="","",E18)</f>
        <v xml:space="preserve"> </v>
      </c>
      <c r="I92" s="22" t="s">
        <v>27</v>
      </c>
      <c r="J92" s="23" t="str">
        <f>E24</f>
        <v xml:space="preserve">LM-Holding, s.r.o., Urbárska ulica 946/4, 971 01 </v>
      </c>
      <c r="L92" s="26"/>
    </row>
    <row r="93" spans="2:47" s="1" customFormat="1" ht="10.35" customHeight="1">
      <c r="B93" s="26"/>
      <c r="L93" s="26"/>
    </row>
    <row r="94" spans="2:47" s="1" customFormat="1" ht="29.25" customHeight="1">
      <c r="B94" s="26"/>
      <c r="C94" s="99" t="s">
        <v>99</v>
      </c>
      <c r="D94" s="84"/>
      <c r="E94" s="84"/>
      <c r="F94" s="84"/>
      <c r="G94" s="84"/>
      <c r="H94" s="84"/>
      <c r="I94" s="84"/>
      <c r="J94" s="100" t="s">
        <v>100</v>
      </c>
      <c r="K94" s="84"/>
      <c r="L94" s="26"/>
    </row>
    <row r="95" spans="2:47" s="1" customFormat="1" ht="10.35" customHeight="1">
      <c r="B95" s="26"/>
      <c r="L95" s="26"/>
    </row>
    <row r="96" spans="2:47" s="1" customFormat="1" ht="22.9" customHeight="1">
      <c r="B96" s="26"/>
      <c r="C96" s="101" t="s">
        <v>101</v>
      </c>
      <c r="J96" s="60">
        <f>J119</f>
        <v>9784.8700000000008</v>
      </c>
      <c r="L96" s="26"/>
      <c r="AU96" s="13" t="s">
        <v>102</v>
      </c>
    </row>
    <row r="97" spans="2:12" s="8" customFormat="1" ht="24.95" customHeight="1">
      <c r="B97" s="102"/>
      <c r="D97" s="103" t="s">
        <v>103</v>
      </c>
      <c r="E97" s="104"/>
      <c r="F97" s="104"/>
      <c r="G97" s="104"/>
      <c r="H97" s="104"/>
      <c r="I97" s="104"/>
      <c r="J97" s="105">
        <f>J120</f>
        <v>1913.15</v>
      </c>
      <c r="L97" s="102"/>
    </row>
    <row r="98" spans="2:12" s="9" customFormat="1" ht="19.899999999999999" customHeight="1">
      <c r="B98" s="106"/>
      <c r="D98" s="107" t="s">
        <v>106</v>
      </c>
      <c r="E98" s="108"/>
      <c r="F98" s="108"/>
      <c r="G98" s="108"/>
      <c r="H98" s="108"/>
      <c r="I98" s="108"/>
      <c r="J98" s="109">
        <f>J121</f>
        <v>1913.15</v>
      </c>
      <c r="L98" s="106"/>
    </row>
    <row r="99" spans="2:12" s="8" customFormat="1" ht="24.95" customHeight="1">
      <c r="B99" s="102"/>
      <c r="D99" s="103" t="s">
        <v>108</v>
      </c>
      <c r="E99" s="104"/>
      <c r="F99" s="104"/>
      <c r="G99" s="104"/>
      <c r="H99" s="104"/>
      <c r="I99" s="104"/>
      <c r="J99" s="105">
        <f>J136</f>
        <v>7871.72</v>
      </c>
      <c r="L99" s="102"/>
    </row>
    <row r="100" spans="2:12" s="1" customFormat="1" ht="21.75" customHeight="1">
      <c r="B100" s="26"/>
      <c r="L100" s="26"/>
    </row>
    <row r="101" spans="2:12" s="1" customFormat="1" ht="6.9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26"/>
    </row>
    <row r="105" spans="2:12" s="1" customFormat="1" ht="6.95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6"/>
    </row>
    <row r="106" spans="2:12" s="1" customFormat="1" ht="24.95" customHeight="1">
      <c r="B106" s="26"/>
      <c r="C106" s="17" t="s">
        <v>119</v>
      </c>
      <c r="L106" s="26"/>
    </row>
    <row r="107" spans="2:12" s="1" customFormat="1" ht="6.95" customHeight="1">
      <c r="B107" s="26"/>
      <c r="L107" s="26"/>
    </row>
    <row r="108" spans="2:12" s="1" customFormat="1" ht="12" customHeight="1">
      <c r="B108" s="26"/>
      <c r="C108" s="22" t="s">
        <v>13</v>
      </c>
      <c r="L108" s="26"/>
    </row>
    <row r="109" spans="2:12" s="1" customFormat="1" ht="16.5" customHeight="1">
      <c r="B109" s="26"/>
      <c r="E109" s="194" t="str">
        <f>E7</f>
        <v>Kultúrny dom Diviaky nad Nitricou - Spoločenská sála</v>
      </c>
      <c r="F109" s="195"/>
      <c r="G109" s="195"/>
      <c r="H109" s="195"/>
      <c r="L109" s="26"/>
    </row>
    <row r="110" spans="2:12" s="1" customFormat="1" ht="12" customHeight="1">
      <c r="B110" s="26"/>
      <c r="C110" s="22" t="s">
        <v>96</v>
      </c>
      <c r="L110" s="26"/>
    </row>
    <row r="111" spans="2:12" s="1" customFormat="1" ht="16.5" customHeight="1">
      <c r="B111" s="26"/>
      <c r="E111" s="172" t="str">
        <f>E9</f>
        <v>03 - Kazetový strop</v>
      </c>
      <c r="F111" s="193"/>
      <c r="G111" s="193"/>
      <c r="H111" s="193"/>
      <c r="L111" s="26"/>
    </row>
    <row r="112" spans="2:12" s="1" customFormat="1" ht="6.95" customHeight="1">
      <c r="B112" s="26"/>
      <c r="L112" s="26"/>
    </row>
    <row r="113" spans="2:65" s="1" customFormat="1" ht="12" customHeight="1">
      <c r="B113" s="26"/>
      <c r="C113" s="22" t="s">
        <v>17</v>
      </c>
      <c r="F113" s="20" t="str">
        <f>F12</f>
        <v xml:space="preserve"> </v>
      </c>
      <c r="I113" s="22" t="s">
        <v>19</v>
      </c>
      <c r="J113" s="46">
        <f>IF(J12="","",J12)</f>
        <v>43673</v>
      </c>
      <c r="L113" s="26"/>
    </row>
    <row r="114" spans="2:65" s="1" customFormat="1" ht="6.95" customHeight="1">
      <c r="B114" s="26"/>
      <c r="L114" s="26"/>
    </row>
    <row r="115" spans="2:65" s="1" customFormat="1" ht="15.2" customHeight="1">
      <c r="B115" s="26"/>
      <c r="C115" s="22" t="s">
        <v>21</v>
      </c>
      <c r="F115" s="20" t="str">
        <f>E15</f>
        <v xml:space="preserve"> </v>
      </c>
      <c r="I115" s="22" t="s">
        <v>25</v>
      </c>
      <c r="J115" s="23" t="str">
        <f>E21</f>
        <v xml:space="preserve"> </v>
      </c>
      <c r="L115" s="26"/>
    </row>
    <row r="116" spans="2:65" s="1" customFormat="1" ht="43.15" customHeight="1">
      <c r="B116" s="26"/>
      <c r="C116" s="22" t="s">
        <v>24</v>
      </c>
      <c r="F116" s="20" t="str">
        <f>IF(E18="","",E18)</f>
        <v xml:space="preserve"> </v>
      </c>
      <c r="I116" s="22" t="s">
        <v>27</v>
      </c>
      <c r="J116" s="23" t="str">
        <f>E24</f>
        <v xml:space="preserve">LM-Holding, s.r.o., Urbárska ulica 946/4, 971 01 </v>
      </c>
      <c r="L116" s="26"/>
    </row>
    <row r="117" spans="2:65" s="1" customFormat="1" ht="10.35" customHeight="1">
      <c r="B117" s="26"/>
      <c r="L117" s="26"/>
    </row>
    <row r="118" spans="2:65" s="10" customFormat="1" ht="29.25" customHeight="1">
      <c r="B118" s="110"/>
      <c r="C118" s="111" t="s">
        <v>120</v>
      </c>
      <c r="D118" s="112" t="s">
        <v>58</v>
      </c>
      <c r="E118" s="112" t="s">
        <v>54</v>
      </c>
      <c r="F118" s="112" t="s">
        <v>55</v>
      </c>
      <c r="G118" s="112" t="s">
        <v>121</v>
      </c>
      <c r="H118" s="112" t="s">
        <v>122</v>
      </c>
      <c r="I118" s="112" t="s">
        <v>123</v>
      </c>
      <c r="J118" s="113" t="s">
        <v>100</v>
      </c>
      <c r="K118" s="114" t="s">
        <v>124</v>
      </c>
      <c r="L118" s="110"/>
      <c r="M118" s="53" t="s">
        <v>1</v>
      </c>
      <c r="N118" s="54" t="s">
        <v>37</v>
      </c>
      <c r="O118" s="54" t="s">
        <v>125</v>
      </c>
      <c r="P118" s="54" t="s">
        <v>126</v>
      </c>
      <c r="Q118" s="54" t="s">
        <v>127</v>
      </c>
      <c r="R118" s="54" t="s">
        <v>128</v>
      </c>
      <c r="S118" s="54" t="s">
        <v>129</v>
      </c>
      <c r="T118" s="55" t="s">
        <v>130</v>
      </c>
    </row>
    <row r="119" spans="2:65" s="1" customFormat="1" ht="22.9" customHeight="1">
      <c r="B119" s="26"/>
      <c r="C119" s="58" t="s">
        <v>101</v>
      </c>
      <c r="J119" s="115">
        <f>BK119</f>
        <v>9784.8700000000008</v>
      </c>
      <c r="L119" s="26"/>
      <c r="M119" s="56"/>
      <c r="N119" s="47"/>
      <c r="O119" s="47"/>
      <c r="P119" s="116">
        <f>P120+P136</f>
        <v>134.23341000000002</v>
      </c>
      <c r="Q119" s="47"/>
      <c r="R119" s="116">
        <f>R120+R136</f>
        <v>42.390423999999996</v>
      </c>
      <c r="S119" s="47"/>
      <c r="T119" s="117">
        <f>T120+T136</f>
        <v>0</v>
      </c>
      <c r="AT119" s="13" t="s">
        <v>72</v>
      </c>
      <c r="AU119" s="13" t="s">
        <v>102</v>
      </c>
      <c r="BK119" s="118">
        <f>BK120+BK136</f>
        <v>9784.8700000000008</v>
      </c>
    </row>
    <row r="120" spans="2:65" s="11" customFormat="1" ht="25.9" customHeight="1">
      <c r="B120" s="119"/>
      <c r="D120" s="120" t="s">
        <v>72</v>
      </c>
      <c r="E120" s="121" t="s">
        <v>131</v>
      </c>
      <c r="F120" s="121" t="s">
        <v>132</v>
      </c>
      <c r="J120" s="122">
        <f>BK120</f>
        <v>1913.15</v>
      </c>
      <c r="L120" s="119"/>
      <c r="M120" s="123"/>
      <c r="N120" s="124"/>
      <c r="O120" s="124"/>
      <c r="P120" s="125">
        <f>P121</f>
        <v>134.23341000000002</v>
      </c>
      <c r="Q120" s="124"/>
      <c r="R120" s="125">
        <f>R121</f>
        <v>42.390423999999996</v>
      </c>
      <c r="S120" s="124"/>
      <c r="T120" s="126">
        <f>T121</f>
        <v>0</v>
      </c>
      <c r="AR120" s="120" t="s">
        <v>80</v>
      </c>
      <c r="AT120" s="127" t="s">
        <v>72</v>
      </c>
      <c r="AU120" s="127" t="s">
        <v>7</v>
      </c>
      <c r="AY120" s="120" t="s">
        <v>133</v>
      </c>
      <c r="BK120" s="128">
        <f>BK121</f>
        <v>1913.15</v>
      </c>
    </row>
    <row r="121" spans="2:65" s="11" customFormat="1" ht="22.9" customHeight="1">
      <c r="B121" s="119"/>
      <c r="D121" s="120" t="s">
        <v>72</v>
      </c>
      <c r="E121" s="129" t="s">
        <v>173</v>
      </c>
      <c r="F121" s="129" t="s">
        <v>191</v>
      </c>
      <c r="J121" s="130">
        <f>BK121</f>
        <v>1913.15</v>
      </c>
      <c r="L121" s="119"/>
      <c r="M121" s="123"/>
      <c r="N121" s="124"/>
      <c r="O121" s="124"/>
      <c r="P121" s="125">
        <f>SUM(P122:P135)</f>
        <v>134.23341000000002</v>
      </c>
      <c r="Q121" s="124"/>
      <c r="R121" s="125">
        <f>SUM(R122:R135)</f>
        <v>42.390423999999996</v>
      </c>
      <c r="S121" s="124"/>
      <c r="T121" s="126">
        <f>SUM(T122:T135)</f>
        <v>0</v>
      </c>
      <c r="AR121" s="120" t="s">
        <v>80</v>
      </c>
      <c r="AT121" s="127" t="s">
        <v>72</v>
      </c>
      <c r="AU121" s="127" t="s">
        <v>80</v>
      </c>
      <c r="AY121" s="120" t="s">
        <v>133</v>
      </c>
      <c r="BK121" s="128">
        <f>SUM(BK122:BK135)</f>
        <v>1913.15</v>
      </c>
    </row>
    <row r="122" spans="2:65" s="1" customFormat="1" ht="24" customHeight="1">
      <c r="B122" s="131"/>
      <c r="C122" s="132" t="s">
        <v>80</v>
      </c>
      <c r="D122" s="132" t="s">
        <v>136</v>
      </c>
      <c r="E122" s="133" t="s">
        <v>449</v>
      </c>
      <c r="F122" s="134" t="s">
        <v>450</v>
      </c>
      <c r="G122" s="135" t="s">
        <v>139</v>
      </c>
      <c r="H122" s="136">
        <v>713.8</v>
      </c>
      <c r="I122" s="137">
        <v>0.52</v>
      </c>
      <c r="J122" s="137">
        <f t="shared" ref="J122:J135" si="0">ROUND(I122*H122,2)</f>
        <v>371.18</v>
      </c>
      <c r="K122" s="134" t="s">
        <v>140</v>
      </c>
      <c r="L122" s="26"/>
      <c r="M122" s="138" t="s">
        <v>1</v>
      </c>
      <c r="N122" s="139" t="s">
        <v>39</v>
      </c>
      <c r="O122" s="140">
        <v>3.3000000000000002E-2</v>
      </c>
      <c r="P122" s="140">
        <f t="shared" ref="P122:P135" si="1">O122*H122</f>
        <v>23.555399999999999</v>
      </c>
      <c r="Q122" s="140">
        <v>2.8680000000000001E-2</v>
      </c>
      <c r="R122" s="140">
        <f t="shared" ref="R122:R135" si="2">Q122*H122</f>
        <v>20.471784</v>
      </c>
      <c r="S122" s="140">
        <v>0</v>
      </c>
      <c r="T122" s="141">
        <f t="shared" ref="T122:T135" si="3">S122*H122</f>
        <v>0</v>
      </c>
      <c r="AR122" s="142" t="s">
        <v>141</v>
      </c>
      <c r="AT122" s="142" t="s">
        <v>136</v>
      </c>
      <c r="AU122" s="142" t="s">
        <v>142</v>
      </c>
      <c r="AY122" s="13" t="s">
        <v>133</v>
      </c>
      <c r="BE122" s="143">
        <f t="shared" ref="BE122:BE135" si="4">IF(N122="základná",J122,0)</f>
        <v>0</v>
      </c>
      <c r="BF122" s="143">
        <f t="shared" ref="BF122:BF135" si="5">IF(N122="znížená",J122,0)</f>
        <v>371.18</v>
      </c>
      <c r="BG122" s="143">
        <f t="shared" ref="BG122:BG135" si="6">IF(N122="zákl. prenesená",J122,0)</f>
        <v>0</v>
      </c>
      <c r="BH122" s="143">
        <f t="shared" ref="BH122:BH135" si="7">IF(N122="zníž. prenesená",J122,0)</f>
        <v>0</v>
      </c>
      <c r="BI122" s="143">
        <f t="shared" ref="BI122:BI135" si="8">IF(N122="nulová",J122,0)</f>
        <v>0</v>
      </c>
      <c r="BJ122" s="13" t="s">
        <v>142</v>
      </c>
      <c r="BK122" s="143">
        <f t="shared" ref="BK122:BK135" si="9">ROUND(I122*H122,2)</f>
        <v>371.18</v>
      </c>
      <c r="BL122" s="13" t="s">
        <v>141</v>
      </c>
      <c r="BM122" s="142" t="s">
        <v>451</v>
      </c>
    </row>
    <row r="123" spans="2:65" s="1" customFormat="1" ht="36" customHeight="1">
      <c r="B123" s="131"/>
      <c r="C123" s="132" t="s">
        <v>142</v>
      </c>
      <c r="D123" s="132" t="s">
        <v>136</v>
      </c>
      <c r="E123" s="133" t="s">
        <v>452</v>
      </c>
      <c r="F123" s="134" t="s">
        <v>453</v>
      </c>
      <c r="G123" s="135" t="s">
        <v>139</v>
      </c>
      <c r="H123" s="136">
        <v>713.8</v>
      </c>
      <c r="I123" s="137">
        <v>0.33</v>
      </c>
      <c r="J123" s="137">
        <f t="shared" si="0"/>
        <v>235.55</v>
      </c>
      <c r="K123" s="134" t="s">
        <v>140</v>
      </c>
      <c r="L123" s="26"/>
      <c r="M123" s="138" t="s">
        <v>1</v>
      </c>
      <c r="N123" s="139" t="s">
        <v>39</v>
      </c>
      <c r="O123" s="140">
        <v>2E-3</v>
      </c>
      <c r="P123" s="140">
        <f t="shared" si="1"/>
        <v>1.4276</v>
      </c>
      <c r="Q123" s="140">
        <v>0</v>
      </c>
      <c r="R123" s="140">
        <f t="shared" si="2"/>
        <v>0</v>
      </c>
      <c r="S123" s="140">
        <v>0</v>
      </c>
      <c r="T123" s="141">
        <f t="shared" si="3"/>
        <v>0</v>
      </c>
      <c r="AR123" s="142" t="s">
        <v>141</v>
      </c>
      <c r="AT123" s="142" t="s">
        <v>136</v>
      </c>
      <c r="AU123" s="142" t="s">
        <v>142</v>
      </c>
      <c r="AY123" s="13" t="s">
        <v>133</v>
      </c>
      <c r="BE123" s="143">
        <f t="shared" si="4"/>
        <v>0</v>
      </c>
      <c r="BF123" s="143">
        <f t="shared" si="5"/>
        <v>235.55</v>
      </c>
      <c r="BG123" s="143">
        <f t="shared" si="6"/>
        <v>0</v>
      </c>
      <c r="BH123" s="143">
        <f t="shared" si="7"/>
        <v>0</v>
      </c>
      <c r="BI123" s="143">
        <f t="shared" si="8"/>
        <v>0</v>
      </c>
      <c r="BJ123" s="13" t="s">
        <v>142</v>
      </c>
      <c r="BK123" s="143">
        <f t="shared" si="9"/>
        <v>235.55</v>
      </c>
      <c r="BL123" s="13" t="s">
        <v>141</v>
      </c>
      <c r="BM123" s="142" t="s">
        <v>454</v>
      </c>
    </row>
    <row r="124" spans="2:65" s="1" customFormat="1" ht="24" customHeight="1">
      <c r="B124" s="131"/>
      <c r="C124" s="132" t="s">
        <v>134</v>
      </c>
      <c r="D124" s="132" t="s">
        <v>136</v>
      </c>
      <c r="E124" s="133" t="s">
        <v>455</v>
      </c>
      <c r="F124" s="134" t="s">
        <v>456</v>
      </c>
      <c r="G124" s="135" t="s">
        <v>139</v>
      </c>
      <c r="H124" s="136">
        <v>713.8</v>
      </c>
      <c r="I124" s="137">
        <v>0.28999999999999998</v>
      </c>
      <c r="J124" s="137">
        <f t="shared" si="0"/>
        <v>207</v>
      </c>
      <c r="K124" s="134" t="s">
        <v>140</v>
      </c>
      <c r="L124" s="26"/>
      <c r="M124" s="138" t="s">
        <v>1</v>
      </c>
      <c r="N124" s="139" t="s">
        <v>39</v>
      </c>
      <c r="O124" s="140">
        <v>0.02</v>
      </c>
      <c r="P124" s="140">
        <f t="shared" si="1"/>
        <v>14.276</v>
      </c>
      <c r="Q124" s="140">
        <v>2.3900000000000001E-2</v>
      </c>
      <c r="R124" s="140">
        <f t="shared" si="2"/>
        <v>17.059819999999998</v>
      </c>
      <c r="S124" s="140">
        <v>0</v>
      </c>
      <c r="T124" s="141">
        <f t="shared" si="3"/>
        <v>0</v>
      </c>
      <c r="AR124" s="142" t="s">
        <v>141</v>
      </c>
      <c r="AT124" s="142" t="s">
        <v>136</v>
      </c>
      <c r="AU124" s="142" t="s">
        <v>142</v>
      </c>
      <c r="AY124" s="13" t="s">
        <v>133</v>
      </c>
      <c r="BE124" s="143">
        <f t="shared" si="4"/>
        <v>0</v>
      </c>
      <c r="BF124" s="143">
        <f t="shared" si="5"/>
        <v>207</v>
      </c>
      <c r="BG124" s="143">
        <f t="shared" si="6"/>
        <v>0</v>
      </c>
      <c r="BH124" s="143">
        <f t="shared" si="7"/>
        <v>0</v>
      </c>
      <c r="BI124" s="143">
        <f t="shared" si="8"/>
        <v>0</v>
      </c>
      <c r="BJ124" s="13" t="s">
        <v>142</v>
      </c>
      <c r="BK124" s="143">
        <f t="shared" si="9"/>
        <v>207</v>
      </c>
      <c r="BL124" s="13" t="s">
        <v>141</v>
      </c>
      <c r="BM124" s="142" t="s">
        <v>457</v>
      </c>
    </row>
    <row r="125" spans="2:65" s="1" customFormat="1" ht="24" customHeight="1">
      <c r="B125" s="131"/>
      <c r="C125" s="132" t="s">
        <v>141</v>
      </c>
      <c r="D125" s="132" t="s">
        <v>136</v>
      </c>
      <c r="E125" s="133" t="s">
        <v>458</v>
      </c>
      <c r="F125" s="134" t="s">
        <v>678</v>
      </c>
      <c r="G125" s="135" t="s">
        <v>150</v>
      </c>
      <c r="H125" s="136">
        <v>166</v>
      </c>
      <c r="I125" s="137">
        <v>1.17</v>
      </c>
      <c r="J125" s="137">
        <f t="shared" si="0"/>
        <v>194.22</v>
      </c>
      <c r="K125" s="134" t="s">
        <v>140</v>
      </c>
      <c r="L125" s="26"/>
      <c r="M125" s="138" t="s">
        <v>1</v>
      </c>
      <c r="N125" s="139" t="s">
        <v>39</v>
      </c>
      <c r="O125" s="140">
        <v>8.2000000000000003E-2</v>
      </c>
      <c r="P125" s="140">
        <f t="shared" si="1"/>
        <v>13.612</v>
      </c>
      <c r="Q125" s="140">
        <v>0</v>
      </c>
      <c r="R125" s="140">
        <f t="shared" si="2"/>
        <v>0</v>
      </c>
      <c r="S125" s="140">
        <v>0</v>
      </c>
      <c r="T125" s="141">
        <f t="shared" si="3"/>
        <v>0</v>
      </c>
      <c r="AR125" s="142" t="s">
        <v>141</v>
      </c>
      <c r="AT125" s="142" t="s">
        <v>136</v>
      </c>
      <c r="AU125" s="142" t="s">
        <v>142</v>
      </c>
      <c r="AY125" s="13" t="s">
        <v>133</v>
      </c>
      <c r="BE125" s="143">
        <f t="shared" si="4"/>
        <v>0</v>
      </c>
      <c r="BF125" s="143">
        <f t="shared" si="5"/>
        <v>194.22</v>
      </c>
      <c r="BG125" s="143">
        <f t="shared" si="6"/>
        <v>0</v>
      </c>
      <c r="BH125" s="143">
        <f t="shared" si="7"/>
        <v>0</v>
      </c>
      <c r="BI125" s="143">
        <f t="shared" si="8"/>
        <v>0</v>
      </c>
      <c r="BJ125" s="13" t="s">
        <v>142</v>
      </c>
      <c r="BK125" s="143">
        <f t="shared" si="9"/>
        <v>194.22</v>
      </c>
      <c r="BL125" s="13" t="s">
        <v>141</v>
      </c>
      <c r="BM125" s="142" t="s">
        <v>459</v>
      </c>
    </row>
    <row r="126" spans="2:65" s="1" customFormat="1" ht="24" customHeight="1">
      <c r="B126" s="131"/>
      <c r="C126" s="132" t="s">
        <v>158</v>
      </c>
      <c r="D126" s="132" t="s">
        <v>136</v>
      </c>
      <c r="E126" s="133" t="s">
        <v>460</v>
      </c>
      <c r="F126" s="134" t="s">
        <v>461</v>
      </c>
      <c r="G126" s="135" t="s">
        <v>150</v>
      </c>
      <c r="H126" s="136">
        <v>166</v>
      </c>
      <c r="I126" s="137">
        <v>0.56000000000000005</v>
      </c>
      <c r="J126" s="137">
        <f t="shared" si="0"/>
        <v>92.96</v>
      </c>
      <c r="K126" s="134" t="s">
        <v>140</v>
      </c>
      <c r="L126" s="26"/>
      <c r="M126" s="138" t="s">
        <v>1</v>
      </c>
      <c r="N126" s="139" t="s">
        <v>39</v>
      </c>
      <c r="O126" s="140">
        <v>2E-3</v>
      </c>
      <c r="P126" s="140">
        <f t="shared" si="1"/>
        <v>0.33200000000000002</v>
      </c>
      <c r="Q126" s="140">
        <v>1.7899999999999999E-3</v>
      </c>
      <c r="R126" s="140">
        <f t="shared" si="2"/>
        <v>0.29713999999999996</v>
      </c>
      <c r="S126" s="140">
        <v>0</v>
      </c>
      <c r="T126" s="141">
        <f t="shared" si="3"/>
        <v>0</v>
      </c>
      <c r="AR126" s="142" t="s">
        <v>141</v>
      </c>
      <c r="AT126" s="142" t="s">
        <v>136</v>
      </c>
      <c r="AU126" s="142" t="s">
        <v>142</v>
      </c>
      <c r="AY126" s="13" t="s">
        <v>133</v>
      </c>
      <c r="BE126" s="143">
        <f t="shared" si="4"/>
        <v>0</v>
      </c>
      <c r="BF126" s="143">
        <f t="shared" si="5"/>
        <v>92.96</v>
      </c>
      <c r="BG126" s="143">
        <f t="shared" si="6"/>
        <v>0</v>
      </c>
      <c r="BH126" s="143">
        <f t="shared" si="7"/>
        <v>0</v>
      </c>
      <c r="BI126" s="143">
        <f t="shared" si="8"/>
        <v>0</v>
      </c>
      <c r="BJ126" s="13" t="s">
        <v>142</v>
      </c>
      <c r="BK126" s="143">
        <f t="shared" si="9"/>
        <v>92.96</v>
      </c>
      <c r="BL126" s="13" t="s">
        <v>141</v>
      </c>
      <c r="BM126" s="142" t="s">
        <v>462</v>
      </c>
    </row>
    <row r="127" spans="2:65" s="1" customFormat="1" ht="24" customHeight="1">
      <c r="B127" s="131"/>
      <c r="C127" s="132" t="s">
        <v>152</v>
      </c>
      <c r="D127" s="132" t="s">
        <v>136</v>
      </c>
      <c r="E127" s="133" t="s">
        <v>463</v>
      </c>
      <c r="F127" s="134" t="s">
        <v>464</v>
      </c>
      <c r="G127" s="135" t="s">
        <v>150</v>
      </c>
      <c r="H127" s="136">
        <v>166</v>
      </c>
      <c r="I127" s="137">
        <v>0.63</v>
      </c>
      <c r="J127" s="137">
        <f t="shared" si="0"/>
        <v>104.58</v>
      </c>
      <c r="K127" s="134" t="s">
        <v>140</v>
      </c>
      <c r="L127" s="26"/>
      <c r="M127" s="138" t="s">
        <v>1</v>
      </c>
      <c r="N127" s="139" t="s">
        <v>39</v>
      </c>
      <c r="O127" s="140">
        <v>6.4000000000000001E-2</v>
      </c>
      <c r="P127" s="140">
        <f t="shared" si="1"/>
        <v>10.624000000000001</v>
      </c>
      <c r="Q127" s="140">
        <v>2.743E-2</v>
      </c>
      <c r="R127" s="140">
        <f t="shared" si="2"/>
        <v>4.5533799999999998</v>
      </c>
      <c r="S127" s="140">
        <v>0</v>
      </c>
      <c r="T127" s="141">
        <f t="shared" si="3"/>
        <v>0</v>
      </c>
      <c r="AR127" s="142" t="s">
        <v>141</v>
      </c>
      <c r="AT127" s="142" t="s">
        <v>136</v>
      </c>
      <c r="AU127" s="142" t="s">
        <v>142</v>
      </c>
      <c r="AY127" s="13" t="s">
        <v>133</v>
      </c>
      <c r="BE127" s="143">
        <f t="shared" si="4"/>
        <v>0</v>
      </c>
      <c r="BF127" s="143">
        <f t="shared" si="5"/>
        <v>104.58</v>
      </c>
      <c r="BG127" s="143">
        <f t="shared" si="6"/>
        <v>0</v>
      </c>
      <c r="BH127" s="143">
        <f t="shared" si="7"/>
        <v>0</v>
      </c>
      <c r="BI127" s="143">
        <f t="shared" si="8"/>
        <v>0</v>
      </c>
      <c r="BJ127" s="13" t="s">
        <v>142</v>
      </c>
      <c r="BK127" s="143">
        <f t="shared" si="9"/>
        <v>104.58</v>
      </c>
      <c r="BL127" s="13" t="s">
        <v>141</v>
      </c>
      <c r="BM127" s="142" t="s">
        <v>465</v>
      </c>
    </row>
    <row r="128" spans="2:65" s="1" customFormat="1" ht="16.5" customHeight="1">
      <c r="B128" s="131"/>
      <c r="C128" s="132" t="s">
        <v>438</v>
      </c>
      <c r="D128" s="132" t="s">
        <v>136</v>
      </c>
      <c r="E128" s="133" t="s">
        <v>466</v>
      </c>
      <c r="F128" s="134" t="s">
        <v>467</v>
      </c>
      <c r="G128" s="135" t="s">
        <v>228</v>
      </c>
      <c r="H128" s="136">
        <v>0.125</v>
      </c>
      <c r="I128" s="137">
        <v>67.959999999999994</v>
      </c>
      <c r="J128" s="137">
        <f t="shared" si="0"/>
        <v>8.5</v>
      </c>
      <c r="K128" s="134" t="s">
        <v>1</v>
      </c>
      <c r="L128" s="26"/>
      <c r="M128" s="138" t="s">
        <v>1</v>
      </c>
      <c r="N128" s="139" t="s">
        <v>39</v>
      </c>
      <c r="O128" s="140">
        <v>0</v>
      </c>
      <c r="P128" s="140">
        <f t="shared" si="1"/>
        <v>0</v>
      </c>
      <c r="Q128" s="140">
        <v>0</v>
      </c>
      <c r="R128" s="140">
        <f t="shared" si="2"/>
        <v>0</v>
      </c>
      <c r="S128" s="140">
        <v>0</v>
      </c>
      <c r="T128" s="141">
        <f t="shared" si="3"/>
        <v>0</v>
      </c>
      <c r="AR128" s="142" t="s">
        <v>141</v>
      </c>
      <c r="AT128" s="142" t="s">
        <v>136</v>
      </c>
      <c r="AU128" s="142" t="s">
        <v>142</v>
      </c>
      <c r="AY128" s="13" t="s">
        <v>133</v>
      </c>
      <c r="BE128" s="143">
        <f t="shared" si="4"/>
        <v>0</v>
      </c>
      <c r="BF128" s="143">
        <f t="shared" si="5"/>
        <v>8.5</v>
      </c>
      <c r="BG128" s="143">
        <f t="shared" si="6"/>
        <v>0</v>
      </c>
      <c r="BH128" s="143">
        <f t="shared" si="7"/>
        <v>0</v>
      </c>
      <c r="BI128" s="143">
        <f t="shared" si="8"/>
        <v>0</v>
      </c>
      <c r="BJ128" s="13" t="s">
        <v>142</v>
      </c>
      <c r="BK128" s="143">
        <f t="shared" si="9"/>
        <v>8.5</v>
      </c>
      <c r="BL128" s="13" t="s">
        <v>141</v>
      </c>
      <c r="BM128" s="142" t="s">
        <v>468</v>
      </c>
    </row>
    <row r="129" spans="2:65" s="1" customFormat="1" ht="16.5" customHeight="1">
      <c r="B129" s="131"/>
      <c r="C129" s="132" t="s">
        <v>169</v>
      </c>
      <c r="D129" s="132" t="s">
        <v>136</v>
      </c>
      <c r="E129" s="133" t="s">
        <v>469</v>
      </c>
      <c r="F129" s="134" t="s">
        <v>470</v>
      </c>
      <c r="G129" s="135" t="s">
        <v>150</v>
      </c>
      <c r="H129" s="136">
        <v>166</v>
      </c>
      <c r="I129" s="137">
        <v>3.24</v>
      </c>
      <c r="J129" s="137">
        <f t="shared" si="0"/>
        <v>537.84</v>
      </c>
      <c r="K129" s="134" t="s">
        <v>140</v>
      </c>
      <c r="L129" s="26"/>
      <c r="M129" s="138" t="s">
        <v>1</v>
      </c>
      <c r="N129" s="139" t="s">
        <v>39</v>
      </c>
      <c r="O129" s="140">
        <v>0.37201000000000001</v>
      </c>
      <c r="P129" s="140">
        <f t="shared" si="1"/>
        <v>61.753660000000004</v>
      </c>
      <c r="Q129" s="140">
        <v>5.0000000000000002E-5</v>
      </c>
      <c r="R129" s="140">
        <f t="shared" si="2"/>
        <v>8.3000000000000001E-3</v>
      </c>
      <c r="S129" s="140">
        <v>0</v>
      </c>
      <c r="T129" s="141">
        <f t="shared" si="3"/>
        <v>0</v>
      </c>
      <c r="AR129" s="142" t="s">
        <v>141</v>
      </c>
      <c r="AT129" s="142" t="s">
        <v>136</v>
      </c>
      <c r="AU129" s="142" t="s">
        <v>142</v>
      </c>
      <c r="AY129" s="13" t="s">
        <v>133</v>
      </c>
      <c r="BE129" s="143">
        <f t="shared" si="4"/>
        <v>0</v>
      </c>
      <c r="BF129" s="143">
        <f t="shared" si="5"/>
        <v>537.84</v>
      </c>
      <c r="BG129" s="143">
        <f t="shared" si="6"/>
        <v>0</v>
      </c>
      <c r="BH129" s="143">
        <f t="shared" si="7"/>
        <v>0</v>
      </c>
      <c r="BI129" s="143">
        <f t="shared" si="8"/>
        <v>0</v>
      </c>
      <c r="BJ129" s="13" t="s">
        <v>142</v>
      </c>
      <c r="BK129" s="143">
        <f t="shared" si="9"/>
        <v>537.84</v>
      </c>
      <c r="BL129" s="13" t="s">
        <v>141</v>
      </c>
      <c r="BM129" s="142" t="s">
        <v>471</v>
      </c>
    </row>
    <row r="130" spans="2:65" s="1" customFormat="1" ht="24" customHeight="1">
      <c r="B130" s="131"/>
      <c r="C130" s="132" t="s">
        <v>173</v>
      </c>
      <c r="D130" s="132" t="s">
        <v>136</v>
      </c>
      <c r="E130" s="133" t="s">
        <v>472</v>
      </c>
      <c r="F130" s="134" t="s">
        <v>473</v>
      </c>
      <c r="G130" s="135" t="s">
        <v>228</v>
      </c>
      <c r="H130" s="136">
        <v>2.4900000000000002</v>
      </c>
      <c r="I130" s="137">
        <v>12.48</v>
      </c>
      <c r="J130" s="137">
        <f t="shared" si="0"/>
        <v>31.08</v>
      </c>
      <c r="K130" s="134" t="s">
        <v>140</v>
      </c>
      <c r="L130" s="26"/>
      <c r="M130" s="138" t="s">
        <v>1</v>
      </c>
      <c r="N130" s="139" t="s">
        <v>39</v>
      </c>
      <c r="O130" s="140">
        <v>0.88200000000000001</v>
      </c>
      <c r="P130" s="140">
        <f t="shared" si="1"/>
        <v>2.19618</v>
      </c>
      <c r="Q130" s="140">
        <v>0</v>
      </c>
      <c r="R130" s="140">
        <f t="shared" si="2"/>
        <v>0</v>
      </c>
      <c r="S130" s="140">
        <v>0</v>
      </c>
      <c r="T130" s="141">
        <f t="shared" si="3"/>
        <v>0</v>
      </c>
      <c r="AR130" s="142" t="s">
        <v>141</v>
      </c>
      <c r="AT130" s="142" t="s">
        <v>136</v>
      </c>
      <c r="AU130" s="142" t="s">
        <v>142</v>
      </c>
      <c r="AY130" s="13" t="s">
        <v>133</v>
      </c>
      <c r="BE130" s="143">
        <f t="shared" si="4"/>
        <v>0</v>
      </c>
      <c r="BF130" s="143">
        <f t="shared" si="5"/>
        <v>31.08</v>
      </c>
      <c r="BG130" s="143">
        <f t="shared" si="6"/>
        <v>0</v>
      </c>
      <c r="BH130" s="143">
        <f t="shared" si="7"/>
        <v>0</v>
      </c>
      <c r="BI130" s="143">
        <f t="shared" si="8"/>
        <v>0</v>
      </c>
      <c r="BJ130" s="13" t="s">
        <v>142</v>
      </c>
      <c r="BK130" s="143">
        <f t="shared" si="9"/>
        <v>31.08</v>
      </c>
      <c r="BL130" s="13" t="s">
        <v>141</v>
      </c>
      <c r="BM130" s="142" t="s">
        <v>474</v>
      </c>
    </row>
    <row r="131" spans="2:65" s="1" customFormat="1" ht="16.5" customHeight="1">
      <c r="B131" s="131"/>
      <c r="C131" s="132" t="s">
        <v>179</v>
      </c>
      <c r="D131" s="132" t="s">
        <v>136</v>
      </c>
      <c r="E131" s="133" t="s">
        <v>226</v>
      </c>
      <c r="F131" s="134" t="s">
        <v>227</v>
      </c>
      <c r="G131" s="135" t="s">
        <v>228</v>
      </c>
      <c r="H131" s="136">
        <v>2.4900000000000002</v>
      </c>
      <c r="I131" s="137">
        <v>12.22</v>
      </c>
      <c r="J131" s="137">
        <f t="shared" si="0"/>
        <v>30.43</v>
      </c>
      <c r="K131" s="134" t="s">
        <v>140</v>
      </c>
      <c r="L131" s="26"/>
      <c r="M131" s="138" t="s">
        <v>1</v>
      </c>
      <c r="N131" s="139" t="s">
        <v>39</v>
      </c>
      <c r="O131" s="140">
        <v>0.59799999999999998</v>
      </c>
      <c r="P131" s="140">
        <f t="shared" si="1"/>
        <v>1.48902</v>
      </c>
      <c r="Q131" s="140">
        <v>0</v>
      </c>
      <c r="R131" s="140">
        <f t="shared" si="2"/>
        <v>0</v>
      </c>
      <c r="S131" s="140">
        <v>0</v>
      </c>
      <c r="T131" s="141">
        <f t="shared" si="3"/>
        <v>0</v>
      </c>
      <c r="AR131" s="142" t="s">
        <v>141</v>
      </c>
      <c r="AT131" s="142" t="s">
        <v>136</v>
      </c>
      <c r="AU131" s="142" t="s">
        <v>142</v>
      </c>
      <c r="AY131" s="13" t="s">
        <v>133</v>
      </c>
      <c r="BE131" s="143">
        <f t="shared" si="4"/>
        <v>0</v>
      </c>
      <c r="BF131" s="143">
        <f t="shared" si="5"/>
        <v>30.43</v>
      </c>
      <c r="BG131" s="143">
        <f t="shared" si="6"/>
        <v>0</v>
      </c>
      <c r="BH131" s="143">
        <f t="shared" si="7"/>
        <v>0</v>
      </c>
      <c r="BI131" s="143">
        <f t="shared" si="8"/>
        <v>0</v>
      </c>
      <c r="BJ131" s="13" t="s">
        <v>142</v>
      </c>
      <c r="BK131" s="143">
        <f t="shared" si="9"/>
        <v>30.43</v>
      </c>
      <c r="BL131" s="13" t="s">
        <v>141</v>
      </c>
      <c r="BM131" s="142" t="s">
        <v>475</v>
      </c>
    </row>
    <row r="132" spans="2:65" s="1" customFormat="1" ht="24" customHeight="1">
      <c r="B132" s="131"/>
      <c r="C132" s="132" t="s">
        <v>183</v>
      </c>
      <c r="D132" s="132" t="s">
        <v>136</v>
      </c>
      <c r="E132" s="133" t="s">
        <v>231</v>
      </c>
      <c r="F132" s="134" t="s">
        <v>232</v>
      </c>
      <c r="G132" s="135" t="s">
        <v>228</v>
      </c>
      <c r="H132" s="136">
        <v>37.35</v>
      </c>
      <c r="I132" s="137">
        <v>0.37</v>
      </c>
      <c r="J132" s="137">
        <f t="shared" si="0"/>
        <v>13.82</v>
      </c>
      <c r="K132" s="134" t="s">
        <v>140</v>
      </c>
      <c r="L132" s="26"/>
      <c r="M132" s="138" t="s">
        <v>1</v>
      </c>
      <c r="N132" s="139" t="s">
        <v>39</v>
      </c>
      <c r="O132" s="140">
        <v>7.0000000000000001E-3</v>
      </c>
      <c r="P132" s="140">
        <f t="shared" si="1"/>
        <v>0.26145000000000002</v>
      </c>
      <c r="Q132" s="140">
        <v>0</v>
      </c>
      <c r="R132" s="140">
        <f t="shared" si="2"/>
        <v>0</v>
      </c>
      <c r="S132" s="140">
        <v>0</v>
      </c>
      <c r="T132" s="141">
        <f t="shared" si="3"/>
        <v>0</v>
      </c>
      <c r="AR132" s="142" t="s">
        <v>141</v>
      </c>
      <c r="AT132" s="142" t="s">
        <v>136</v>
      </c>
      <c r="AU132" s="142" t="s">
        <v>142</v>
      </c>
      <c r="AY132" s="13" t="s">
        <v>133</v>
      </c>
      <c r="BE132" s="143">
        <f t="shared" si="4"/>
        <v>0</v>
      </c>
      <c r="BF132" s="143">
        <f t="shared" si="5"/>
        <v>13.82</v>
      </c>
      <c r="BG132" s="143">
        <f t="shared" si="6"/>
        <v>0</v>
      </c>
      <c r="BH132" s="143">
        <f t="shared" si="7"/>
        <v>0</v>
      </c>
      <c r="BI132" s="143">
        <f t="shared" si="8"/>
        <v>0</v>
      </c>
      <c r="BJ132" s="13" t="s">
        <v>142</v>
      </c>
      <c r="BK132" s="143">
        <f t="shared" si="9"/>
        <v>13.82</v>
      </c>
      <c r="BL132" s="13" t="s">
        <v>141</v>
      </c>
      <c r="BM132" s="142" t="s">
        <v>476</v>
      </c>
    </row>
    <row r="133" spans="2:65" s="1" customFormat="1" ht="24" customHeight="1">
      <c r="B133" s="131"/>
      <c r="C133" s="132" t="s">
        <v>187</v>
      </c>
      <c r="D133" s="132" t="s">
        <v>136</v>
      </c>
      <c r="E133" s="133" t="s">
        <v>235</v>
      </c>
      <c r="F133" s="134" t="s">
        <v>236</v>
      </c>
      <c r="G133" s="135" t="s">
        <v>228</v>
      </c>
      <c r="H133" s="136">
        <v>2.4900000000000002</v>
      </c>
      <c r="I133" s="137">
        <v>10.93</v>
      </c>
      <c r="J133" s="137">
        <f t="shared" si="0"/>
        <v>27.22</v>
      </c>
      <c r="K133" s="134" t="s">
        <v>140</v>
      </c>
      <c r="L133" s="26"/>
      <c r="M133" s="138" t="s">
        <v>1</v>
      </c>
      <c r="N133" s="139" t="s">
        <v>39</v>
      </c>
      <c r="O133" s="140">
        <v>0.89</v>
      </c>
      <c r="P133" s="140">
        <f t="shared" si="1"/>
        <v>2.2161000000000004</v>
      </c>
      <c r="Q133" s="140">
        <v>0</v>
      </c>
      <c r="R133" s="140">
        <f t="shared" si="2"/>
        <v>0</v>
      </c>
      <c r="S133" s="140">
        <v>0</v>
      </c>
      <c r="T133" s="141">
        <f t="shared" si="3"/>
        <v>0</v>
      </c>
      <c r="AR133" s="142" t="s">
        <v>141</v>
      </c>
      <c r="AT133" s="142" t="s">
        <v>136</v>
      </c>
      <c r="AU133" s="142" t="s">
        <v>142</v>
      </c>
      <c r="AY133" s="13" t="s">
        <v>133</v>
      </c>
      <c r="BE133" s="143">
        <f t="shared" si="4"/>
        <v>0</v>
      </c>
      <c r="BF133" s="143">
        <f t="shared" si="5"/>
        <v>27.22</v>
      </c>
      <c r="BG133" s="143">
        <f t="shared" si="6"/>
        <v>0</v>
      </c>
      <c r="BH133" s="143">
        <f t="shared" si="7"/>
        <v>0</v>
      </c>
      <c r="BI133" s="143">
        <f t="shared" si="8"/>
        <v>0</v>
      </c>
      <c r="BJ133" s="13" t="s">
        <v>142</v>
      </c>
      <c r="BK133" s="143">
        <f t="shared" si="9"/>
        <v>27.22</v>
      </c>
      <c r="BL133" s="13" t="s">
        <v>141</v>
      </c>
      <c r="BM133" s="142" t="s">
        <v>477</v>
      </c>
    </row>
    <row r="134" spans="2:65" s="1" customFormat="1" ht="24" customHeight="1">
      <c r="B134" s="131"/>
      <c r="C134" s="132" t="s">
        <v>192</v>
      </c>
      <c r="D134" s="132" t="s">
        <v>136</v>
      </c>
      <c r="E134" s="133" t="s">
        <v>239</v>
      </c>
      <c r="F134" s="134" t="s">
        <v>240</v>
      </c>
      <c r="G134" s="135" t="s">
        <v>228</v>
      </c>
      <c r="H134" s="136">
        <v>24.9</v>
      </c>
      <c r="I134" s="137">
        <v>1.21</v>
      </c>
      <c r="J134" s="137">
        <f t="shared" si="0"/>
        <v>30.13</v>
      </c>
      <c r="K134" s="134" t="s">
        <v>140</v>
      </c>
      <c r="L134" s="26"/>
      <c r="M134" s="138" t="s">
        <v>1</v>
      </c>
      <c r="N134" s="139" t="s">
        <v>39</v>
      </c>
      <c r="O134" s="140">
        <v>0.1</v>
      </c>
      <c r="P134" s="140">
        <f t="shared" si="1"/>
        <v>2.4900000000000002</v>
      </c>
      <c r="Q134" s="140">
        <v>0</v>
      </c>
      <c r="R134" s="140">
        <f t="shared" si="2"/>
        <v>0</v>
      </c>
      <c r="S134" s="140">
        <v>0</v>
      </c>
      <c r="T134" s="141">
        <f t="shared" si="3"/>
        <v>0</v>
      </c>
      <c r="AR134" s="142" t="s">
        <v>141</v>
      </c>
      <c r="AT134" s="142" t="s">
        <v>136</v>
      </c>
      <c r="AU134" s="142" t="s">
        <v>142</v>
      </c>
      <c r="AY134" s="13" t="s">
        <v>133</v>
      </c>
      <c r="BE134" s="143">
        <f t="shared" si="4"/>
        <v>0</v>
      </c>
      <c r="BF134" s="143">
        <f t="shared" si="5"/>
        <v>30.13</v>
      </c>
      <c r="BG134" s="143">
        <f t="shared" si="6"/>
        <v>0</v>
      </c>
      <c r="BH134" s="143">
        <f t="shared" si="7"/>
        <v>0</v>
      </c>
      <c r="BI134" s="143">
        <f t="shared" si="8"/>
        <v>0</v>
      </c>
      <c r="BJ134" s="13" t="s">
        <v>142</v>
      </c>
      <c r="BK134" s="143">
        <f t="shared" si="9"/>
        <v>30.13</v>
      </c>
      <c r="BL134" s="13" t="s">
        <v>141</v>
      </c>
      <c r="BM134" s="142" t="s">
        <v>478</v>
      </c>
    </row>
    <row r="135" spans="2:65" s="1" customFormat="1" ht="16.5" customHeight="1">
      <c r="B135" s="131"/>
      <c r="C135" s="132" t="s">
        <v>196</v>
      </c>
      <c r="D135" s="132" t="s">
        <v>136</v>
      </c>
      <c r="E135" s="133" t="s">
        <v>479</v>
      </c>
      <c r="F135" s="134" t="s">
        <v>480</v>
      </c>
      <c r="G135" s="135" t="s">
        <v>228</v>
      </c>
      <c r="H135" s="136">
        <v>2.4900000000000002</v>
      </c>
      <c r="I135" s="137">
        <v>11.5</v>
      </c>
      <c r="J135" s="137">
        <f t="shared" si="0"/>
        <v>28.64</v>
      </c>
      <c r="K135" s="134" t="s">
        <v>1</v>
      </c>
      <c r="L135" s="26"/>
      <c r="M135" s="138" t="s">
        <v>1</v>
      </c>
      <c r="N135" s="139" t="s">
        <v>39</v>
      </c>
      <c r="O135" s="140">
        <v>0</v>
      </c>
      <c r="P135" s="140">
        <f t="shared" si="1"/>
        <v>0</v>
      </c>
      <c r="Q135" s="140">
        <v>0</v>
      </c>
      <c r="R135" s="140">
        <f t="shared" si="2"/>
        <v>0</v>
      </c>
      <c r="S135" s="140">
        <v>0</v>
      </c>
      <c r="T135" s="141">
        <f t="shared" si="3"/>
        <v>0</v>
      </c>
      <c r="AR135" s="142" t="s">
        <v>141</v>
      </c>
      <c r="AT135" s="142" t="s">
        <v>136</v>
      </c>
      <c r="AU135" s="142" t="s">
        <v>142</v>
      </c>
      <c r="AY135" s="13" t="s">
        <v>133</v>
      </c>
      <c r="BE135" s="143">
        <f t="shared" si="4"/>
        <v>0</v>
      </c>
      <c r="BF135" s="143">
        <f t="shared" si="5"/>
        <v>28.64</v>
      </c>
      <c r="BG135" s="143">
        <f t="shared" si="6"/>
        <v>0</v>
      </c>
      <c r="BH135" s="143">
        <f t="shared" si="7"/>
        <v>0</v>
      </c>
      <c r="BI135" s="143">
        <f t="shared" si="8"/>
        <v>0</v>
      </c>
      <c r="BJ135" s="13" t="s">
        <v>142</v>
      </c>
      <c r="BK135" s="143">
        <f t="shared" si="9"/>
        <v>28.64</v>
      </c>
      <c r="BL135" s="13" t="s">
        <v>141</v>
      </c>
      <c r="BM135" s="142" t="s">
        <v>481</v>
      </c>
    </row>
    <row r="136" spans="2:65" s="11" customFormat="1" ht="25.9" customHeight="1">
      <c r="B136" s="119"/>
      <c r="D136" s="120" t="s">
        <v>72</v>
      </c>
      <c r="E136" s="121" t="s">
        <v>260</v>
      </c>
      <c r="F136" s="121" t="s">
        <v>261</v>
      </c>
      <c r="J136" s="122">
        <f>BK136</f>
        <v>7871.72</v>
      </c>
      <c r="L136" s="119"/>
      <c r="M136" s="123"/>
      <c r="N136" s="124"/>
      <c r="O136" s="124"/>
      <c r="P136" s="125">
        <f>SUM(P137:P138)</f>
        <v>0</v>
      </c>
      <c r="Q136" s="124"/>
      <c r="R136" s="125">
        <f>SUM(R137:R138)</f>
        <v>0</v>
      </c>
      <c r="S136" s="124"/>
      <c r="T136" s="126">
        <f>SUM(T137:T138)</f>
        <v>0</v>
      </c>
      <c r="AR136" s="120" t="s">
        <v>142</v>
      </c>
      <c r="AT136" s="127" t="s">
        <v>72</v>
      </c>
      <c r="AU136" s="127" t="s">
        <v>7</v>
      </c>
      <c r="AY136" s="120" t="s">
        <v>133</v>
      </c>
      <c r="BK136" s="128">
        <f>SUM(BK137:BK138)</f>
        <v>7871.72</v>
      </c>
    </row>
    <row r="137" spans="2:65" s="1" customFormat="1" ht="16.5" customHeight="1">
      <c r="B137" s="131"/>
      <c r="C137" s="132" t="s">
        <v>201</v>
      </c>
      <c r="D137" s="132" t="s">
        <v>136</v>
      </c>
      <c r="E137" s="133" t="s">
        <v>482</v>
      </c>
      <c r="F137" s="134" t="s">
        <v>483</v>
      </c>
      <c r="G137" s="135" t="s">
        <v>150</v>
      </c>
      <c r="H137" s="136">
        <v>166</v>
      </c>
      <c r="I137" s="137">
        <v>42.24</v>
      </c>
      <c r="J137" s="137">
        <f>ROUND(I137*H137,2)</f>
        <v>7011.84</v>
      </c>
      <c r="K137" s="134" t="s">
        <v>1</v>
      </c>
      <c r="L137" s="26"/>
      <c r="M137" s="138" t="s">
        <v>1</v>
      </c>
      <c r="N137" s="139" t="s">
        <v>39</v>
      </c>
      <c r="O137" s="140">
        <v>0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156</v>
      </c>
      <c r="AT137" s="142" t="s">
        <v>136</v>
      </c>
      <c r="AU137" s="142" t="s">
        <v>80</v>
      </c>
      <c r="AY137" s="13" t="s">
        <v>133</v>
      </c>
      <c r="BE137" s="143">
        <f>IF(N137="základná",J137,0)</f>
        <v>0</v>
      </c>
      <c r="BF137" s="143">
        <f>IF(N137="znížená",J137,0)</f>
        <v>7011.84</v>
      </c>
      <c r="BG137" s="143">
        <f>IF(N137="zákl. prenesená",J137,0)</f>
        <v>0</v>
      </c>
      <c r="BH137" s="143">
        <f>IF(N137="zníž. prenesená",J137,0)</f>
        <v>0</v>
      </c>
      <c r="BI137" s="143">
        <f>IF(N137="nulová",J137,0)</f>
        <v>0</v>
      </c>
      <c r="BJ137" s="13" t="s">
        <v>142</v>
      </c>
      <c r="BK137" s="143">
        <f>ROUND(I137*H137,2)</f>
        <v>7011.84</v>
      </c>
      <c r="BL137" s="13" t="s">
        <v>156</v>
      </c>
      <c r="BM137" s="142" t="s">
        <v>484</v>
      </c>
    </row>
    <row r="138" spans="2:65" s="1" customFormat="1" ht="24" customHeight="1">
      <c r="B138" s="131"/>
      <c r="C138" s="132" t="s">
        <v>156</v>
      </c>
      <c r="D138" s="132" t="s">
        <v>136</v>
      </c>
      <c r="E138" s="133" t="s">
        <v>485</v>
      </c>
      <c r="F138" s="134" t="s">
        <v>486</v>
      </c>
      <c r="G138" s="135" t="s">
        <v>150</v>
      </c>
      <c r="H138" s="136">
        <v>166</v>
      </c>
      <c r="I138" s="137">
        <v>5.18</v>
      </c>
      <c r="J138" s="137">
        <f>ROUND(I138*H138,2)</f>
        <v>859.88</v>
      </c>
      <c r="K138" s="134" t="s">
        <v>1</v>
      </c>
      <c r="L138" s="26"/>
      <c r="M138" s="153" t="s">
        <v>1</v>
      </c>
      <c r="N138" s="154" t="s">
        <v>39</v>
      </c>
      <c r="O138" s="155">
        <v>0</v>
      </c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AR138" s="142" t="s">
        <v>156</v>
      </c>
      <c r="AT138" s="142" t="s">
        <v>136</v>
      </c>
      <c r="AU138" s="142" t="s">
        <v>80</v>
      </c>
      <c r="AY138" s="13" t="s">
        <v>133</v>
      </c>
      <c r="BE138" s="143">
        <f>IF(N138="základná",J138,0)</f>
        <v>0</v>
      </c>
      <c r="BF138" s="143">
        <f>IF(N138="znížená",J138,0)</f>
        <v>859.88</v>
      </c>
      <c r="BG138" s="143">
        <f>IF(N138="zákl. prenesená",J138,0)</f>
        <v>0</v>
      </c>
      <c r="BH138" s="143">
        <f>IF(N138="zníž. prenesená",J138,0)</f>
        <v>0</v>
      </c>
      <c r="BI138" s="143">
        <f>IF(N138="nulová",J138,0)</f>
        <v>0</v>
      </c>
      <c r="BJ138" s="13" t="s">
        <v>142</v>
      </c>
      <c r="BK138" s="143">
        <f>ROUND(I138*H138,2)</f>
        <v>859.88</v>
      </c>
      <c r="BL138" s="13" t="s">
        <v>156</v>
      </c>
      <c r="BM138" s="142" t="s">
        <v>487</v>
      </c>
    </row>
    <row r="139" spans="2:65" s="1" customFormat="1" ht="6.95" customHeight="1"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26"/>
    </row>
  </sheetData>
  <autoFilter ref="C118:K13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6"/>
  <sheetViews>
    <sheetView showGridLines="0" tabSelected="1" topLeftCell="A158" workbookViewId="0">
      <selection activeCell="J13" sqref="J13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85"/>
    </row>
    <row r="2" spans="1:46" ht="36.950000000000003" customHeight="1">
      <c r="L2" s="187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3" t="s">
        <v>90</v>
      </c>
    </row>
    <row r="3" spans="1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</v>
      </c>
    </row>
    <row r="4" spans="1:46" ht="24.95" customHeight="1">
      <c r="B4" s="16"/>
      <c r="D4" s="17" t="s">
        <v>95</v>
      </c>
      <c r="L4" s="16"/>
      <c r="M4" s="86" t="s">
        <v>9</v>
      </c>
      <c r="AT4" s="13" t="s">
        <v>3</v>
      </c>
    </row>
    <row r="5" spans="1:46" ht="6.95" customHeight="1">
      <c r="B5" s="16"/>
      <c r="L5" s="16"/>
    </row>
    <row r="6" spans="1:46" ht="12" customHeight="1">
      <c r="B6" s="16"/>
      <c r="D6" s="22" t="s">
        <v>13</v>
      </c>
      <c r="L6" s="16"/>
    </row>
    <row r="7" spans="1:46" ht="16.5" customHeight="1">
      <c r="B7" s="16"/>
      <c r="E7" s="194" t="str">
        <f>'Rekapitulácia stavby'!K6</f>
        <v>Kultúrny dom Diviaky nad Nitricou - Spoločenská sála</v>
      </c>
      <c r="F7" s="195"/>
      <c r="G7" s="195"/>
      <c r="H7" s="195"/>
      <c r="L7" s="16"/>
    </row>
    <row r="8" spans="1:46" s="1" customFormat="1" ht="12" customHeight="1">
      <c r="B8" s="26"/>
      <c r="D8" s="22" t="s">
        <v>96</v>
      </c>
      <c r="L8" s="26"/>
    </row>
    <row r="9" spans="1:46" s="1" customFormat="1" ht="36.950000000000003" customHeight="1">
      <c r="B9" s="26"/>
      <c r="E9" s="172" t="s">
        <v>488</v>
      </c>
      <c r="F9" s="193"/>
      <c r="G9" s="193"/>
      <c r="H9" s="193"/>
      <c r="L9" s="26"/>
    </row>
    <row r="10" spans="1:46" s="1" customFormat="1">
      <c r="B10" s="26"/>
      <c r="L10" s="26"/>
    </row>
    <row r="11" spans="1:46" s="1" customFormat="1" ht="12" customHeight="1">
      <c r="B11" s="26"/>
      <c r="D11" s="22" t="s">
        <v>15</v>
      </c>
      <c r="F11" s="20" t="s">
        <v>1</v>
      </c>
      <c r="I11" s="22" t="s">
        <v>16</v>
      </c>
      <c r="J11" s="20" t="s">
        <v>1</v>
      </c>
      <c r="L11" s="26"/>
    </row>
    <row r="12" spans="1:46" s="1" customFormat="1" ht="12" customHeight="1">
      <c r="B12" s="26"/>
      <c r="D12" s="22" t="s">
        <v>17</v>
      </c>
      <c r="F12" s="20" t="s">
        <v>18</v>
      </c>
      <c r="I12" s="22" t="s">
        <v>19</v>
      </c>
      <c r="J12" s="46">
        <v>43673</v>
      </c>
      <c r="L12" s="26"/>
    </row>
    <row r="13" spans="1:46" s="1" customFormat="1" ht="10.9" customHeight="1">
      <c r="B13" s="26"/>
      <c r="L13" s="26"/>
    </row>
    <row r="14" spans="1:46" s="1" customFormat="1" ht="12" customHeight="1">
      <c r="B14" s="26"/>
      <c r="D14" s="22" t="s">
        <v>21</v>
      </c>
      <c r="I14" s="22" t="s">
        <v>22</v>
      </c>
      <c r="J14" s="20" t="str">
        <f>IF('Rekapitulácia stavby'!AN10="","",'Rekapitulácia stavby'!AN10)</f>
        <v/>
      </c>
      <c r="L14" s="26"/>
    </row>
    <row r="15" spans="1:46" s="1" customFormat="1" ht="18" customHeight="1">
      <c r="B15" s="26"/>
      <c r="E15" s="20" t="str">
        <f>IF('Rekapitulácia stavby'!E11="","",'Rekapitulácia stavby'!E11)</f>
        <v xml:space="preserve"> </v>
      </c>
      <c r="I15" s="22" t="s">
        <v>23</v>
      </c>
      <c r="J15" s="20" t="str">
        <f>IF('Rekapitulácia stavby'!AN11="","",'Rekapitulácia stavby'!AN11)</f>
        <v/>
      </c>
      <c r="L15" s="26"/>
    </row>
    <row r="16" spans="1:46" s="1" customFormat="1" ht="6.95" customHeight="1">
      <c r="B16" s="26"/>
      <c r="L16" s="26"/>
    </row>
    <row r="17" spans="2:12" s="1" customFormat="1" ht="12" customHeight="1">
      <c r="B17" s="26"/>
      <c r="D17" s="22" t="s">
        <v>24</v>
      </c>
      <c r="I17" s="22" t="s">
        <v>22</v>
      </c>
      <c r="J17" s="20" t="str">
        <f>'Rekapitulácia stavby'!AN13</f>
        <v/>
      </c>
      <c r="L17" s="26"/>
    </row>
    <row r="18" spans="2:12" s="1" customFormat="1" ht="18" customHeight="1">
      <c r="B18" s="26"/>
      <c r="E18" s="184" t="str">
        <f>'Rekapitulácia stavby'!E14</f>
        <v xml:space="preserve"> </v>
      </c>
      <c r="F18" s="184"/>
      <c r="G18" s="184"/>
      <c r="H18" s="184"/>
      <c r="I18" s="22" t="s">
        <v>23</v>
      </c>
      <c r="J18" s="20" t="str">
        <f>'Rekapitulácia stavby'!AN14</f>
        <v/>
      </c>
      <c r="L18" s="26"/>
    </row>
    <row r="19" spans="2:12" s="1" customFormat="1" ht="6.95" customHeight="1">
      <c r="B19" s="26"/>
      <c r="L19" s="26"/>
    </row>
    <row r="20" spans="2:12" s="1" customFormat="1" ht="12" customHeight="1">
      <c r="B20" s="26"/>
      <c r="D20" s="22" t="s">
        <v>25</v>
      </c>
      <c r="I20" s="22" t="s">
        <v>22</v>
      </c>
      <c r="J20" s="20" t="str">
        <f>IF('Rekapitulácia stavby'!AN16="","",'Rekapitulácia stavby'!AN16)</f>
        <v/>
      </c>
      <c r="L20" s="26"/>
    </row>
    <row r="21" spans="2:12" s="1" customFormat="1" ht="18" customHeight="1">
      <c r="B21" s="26"/>
      <c r="E21" s="20" t="str">
        <f>IF('Rekapitulácia stavby'!E17="","",'Rekapitulácia stavby'!E17)</f>
        <v xml:space="preserve"> </v>
      </c>
      <c r="I21" s="22" t="s">
        <v>23</v>
      </c>
      <c r="J21" s="20" t="str">
        <f>IF('Rekapitulácia stavby'!AN17="","",'Rekapitulácia stavby'!AN17)</f>
        <v/>
      </c>
      <c r="L21" s="26"/>
    </row>
    <row r="22" spans="2:12" s="1" customFormat="1" ht="6.95" customHeight="1">
      <c r="B22" s="26"/>
      <c r="L22" s="26"/>
    </row>
    <row r="23" spans="2:12" s="1" customFormat="1" ht="12" customHeight="1">
      <c r="B23" s="26"/>
      <c r="D23" s="22" t="s">
        <v>27</v>
      </c>
      <c r="I23" s="22" t="s">
        <v>22</v>
      </c>
      <c r="J23" s="20" t="str">
        <f>IF('Rekapitulácia stavby'!AN19="","",'Rekapitulácia stavby'!AN19)</f>
        <v>51422174</v>
      </c>
      <c r="L23" s="26"/>
    </row>
    <row r="24" spans="2:12" s="1" customFormat="1" ht="18" customHeight="1">
      <c r="B24" s="26"/>
      <c r="E24" s="20" t="str">
        <f>IF('Rekapitulácia stavby'!E20="","",'Rekapitulácia stavby'!E20)</f>
        <v xml:space="preserve">LM-Holding, s.r.o., Urbárska ulica 946/4, 971 01 </v>
      </c>
      <c r="I24" s="22" t="s">
        <v>23</v>
      </c>
      <c r="J24" s="20" t="str">
        <f>IF('Rekapitulácia stavby'!AN20="","",'Rekapitulácia stavby'!AN20)</f>
        <v/>
      </c>
      <c r="L24" s="26"/>
    </row>
    <row r="25" spans="2:12" s="1" customFormat="1" ht="6.95" customHeight="1">
      <c r="B25" s="26"/>
      <c r="L25" s="26"/>
    </row>
    <row r="26" spans="2:12" s="1" customFormat="1" ht="12" customHeight="1">
      <c r="B26" s="26"/>
      <c r="D26" s="22" t="s">
        <v>30</v>
      </c>
      <c r="L26" s="26"/>
    </row>
    <row r="27" spans="2:12" s="7" customFormat="1" ht="16.5" customHeight="1">
      <c r="B27" s="87"/>
      <c r="E27" s="189" t="s">
        <v>1</v>
      </c>
      <c r="F27" s="189"/>
      <c r="G27" s="189"/>
      <c r="H27" s="189"/>
      <c r="L27" s="87"/>
    </row>
    <row r="28" spans="2:12" s="1" customFormat="1" ht="6.95" customHeight="1">
      <c r="B28" s="26"/>
      <c r="L28" s="26"/>
    </row>
    <row r="29" spans="2:12" s="1" customFormat="1" ht="6.95" customHeight="1">
      <c r="B29" s="26"/>
      <c r="D29" s="47"/>
      <c r="E29" s="47"/>
      <c r="F29" s="47"/>
      <c r="G29" s="47"/>
      <c r="H29" s="47"/>
      <c r="I29" s="47"/>
      <c r="J29" s="47"/>
      <c r="K29" s="47"/>
      <c r="L29" s="26"/>
    </row>
    <row r="30" spans="2:12" s="1" customFormat="1" ht="25.35" customHeight="1">
      <c r="B30" s="26"/>
      <c r="D30" s="88" t="s">
        <v>33</v>
      </c>
      <c r="J30" s="60">
        <f>ROUND(J125, 2)</f>
        <v>10045.06</v>
      </c>
      <c r="L30" s="26"/>
    </row>
    <row r="31" spans="2:12" s="1" customFormat="1" ht="6.95" customHeight="1">
      <c r="B31" s="26"/>
      <c r="D31" s="47"/>
      <c r="E31" s="47"/>
      <c r="F31" s="47"/>
      <c r="G31" s="47"/>
      <c r="H31" s="47"/>
      <c r="I31" s="47"/>
      <c r="J31" s="47"/>
      <c r="K31" s="47"/>
      <c r="L31" s="26"/>
    </row>
    <row r="32" spans="2:12" s="1" customFormat="1" ht="14.45" customHeight="1">
      <c r="B32" s="26"/>
      <c r="F32" s="29" t="s">
        <v>35</v>
      </c>
      <c r="I32" s="29" t="s">
        <v>34</v>
      </c>
      <c r="J32" s="29" t="s">
        <v>36</v>
      </c>
      <c r="L32" s="26"/>
    </row>
    <row r="33" spans="2:12" s="1" customFormat="1" ht="14.45" customHeight="1">
      <c r="B33" s="26"/>
      <c r="D33" s="89" t="s">
        <v>37</v>
      </c>
      <c r="E33" s="22" t="s">
        <v>38</v>
      </c>
      <c r="F33" s="90">
        <f>ROUND((SUM(BE125:BE195)),  2)</f>
        <v>0</v>
      </c>
      <c r="I33" s="91">
        <v>0</v>
      </c>
      <c r="J33" s="90">
        <f>ROUND(((SUM(BE125:BE195))*I33),  2)</f>
        <v>0</v>
      </c>
      <c r="L33" s="26"/>
    </row>
    <row r="34" spans="2:12" s="1" customFormat="1" ht="14.45" customHeight="1">
      <c r="B34" s="26"/>
      <c r="E34" s="22" t="s">
        <v>39</v>
      </c>
      <c r="F34" s="90">
        <f>ROUND((SUM(BF125:BF195)),  2)</f>
        <v>10045.06</v>
      </c>
      <c r="I34" s="91">
        <v>0</v>
      </c>
      <c r="J34" s="90">
        <f>ROUND(((SUM(BF125:BF195))*I34),  2)</f>
        <v>0</v>
      </c>
      <c r="L34" s="26"/>
    </row>
    <row r="35" spans="2:12" s="1" customFormat="1" ht="14.45" hidden="1" customHeight="1">
      <c r="B35" s="26"/>
      <c r="E35" s="22" t="s">
        <v>40</v>
      </c>
      <c r="F35" s="90">
        <f>ROUND((SUM(BG125:BG195)),  2)</f>
        <v>0</v>
      </c>
      <c r="I35" s="91">
        <v>0</v>
      </c>
      <c r="J35" s="90">
        <f>0</f>
        <v>0</v>
      </c>
      <c r="L35" s="26"/>
    </row>
    <row r="36" spans="2:12" s="1" customFormat="1" ht="14.45" hidden="1" customHeight="1">
      <c r="B36" s="26"/>
      <c r="E36" s="22" t="s">
        <v>41</v>
      </c>
      <c r="F36" s="90">
        <f>ROUND((SUM(BH125:BH195)),  2)</f>
        <v>0</v>
      </c>
      <c r="I36" s="91">
        <v>0</v>
      </c>
      <c r="J36" s="90">
        <f>0</f>
        <v>0</v>
      </c>
      <c r="L36" s="26"/>
    </row>
    <row r="37" spans="2:12" s="1" customFormat="1" ht="14.45" hidden="1" customHeight="1">
      <c r="B37" s="26"/>
      <c r="E37" s="22" t="s">
        <v>42</v>
      </c>
      <c r="F37" s="90">
        <f>ROUND((SUM(BI125:BI195)),  2)</f>
        <v>0</v>
      </c>
      <c r="I37" s="91">
        <v>0</v>
      </c>
      <c r="J37" s="90">
        <f>0</f>
        <v>0</v>
      </c>
      <c r="L37" s="26"/>
    </row>
    <row r="38" spans="2:12" s="1" customFormat="1" ht="6.95" customHeight="1">
      <c r="B38" s="26"/>
      <c r="L38" s="26"/>
    </row>
    <row r="39" spans="2:12" s="1" customFormat="1" ht="25.35" customHeight="1">
      <c r="B39" s="26"/>
      <c r="C39" s="84"/>
      <c r="D39" s="92" t="s">
        <v>43</v>
      </c>
      <c r="E39" s="51"/>
      <c r="F39" s="51"/>
      <c r="G39" s="93" t="s">
        <v>44</v>
      </c>
      <c r="H39" s="94" t="s">
        <v>45</v>
      </c>
      <c r="I39" s="51"/>
      <c r="J39" s="95">
        <f>SUM(J30:J37)</f>
        <v>10045.06</v>
      </c>
      <c r="K39" s="96"/>
      <c r="L39" s="26"/>
    </row>
    <row r="40" spans="2:12" s="1" customFormat="1" ht="14.45" customHeight="1">
      <c r="B40" s="26"/>
      <c r="L40" s="2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6"/>
      <c r="D50" s="35" t="s">
        <v>46</v>
      </c>
      <c r="E50" s="36"/>
      <c r="F50" s="36"/>
      <c r="G50" s="35" t="s">
        <v>47</v>
      </c>
      <c r="H50" s="36"/>
      <c r="I50" s="36"/>
      <c r="J50" s="36"/>
      <c r="K50" s="36"/>
      <c r="L50" s="26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6"/>
      <c r="D61" s="37" t="s">
        <v>48</v>
      </c>
      <c r="E61" s="28"/>
      <c r="F61" s="97" t="s">
        <v>49</v>
      </c>
      <c r="G61" s="37" t="s">
        <v>48</v>
      </c>
      <c r="H61" s="28"/>
      <c r="I61" s="28"/>
      <c r="J61" s="98" t="s">
        <v>49</v>
      </c>
      <c r="K61" s="28"/>
      <c r="L61" s="26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6"/>
      <c r="D65" s="35" t="s">
        <v>50</v>
      </c>
      <c r="E65" s="36"/>
      <c r="F65" s="36"/>
      <c r="G65" s="35" t="s">
        <v>51</v>
      </c>
      <c r="H65" s="36"/>
      <c r="I65" s="36"/>
      <c r="J65" s="36"/>
      <c r="K65" s="36"/>
      <c r="L65" s="26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6"/>
      <c r="D76" s="37" t="s">
        <v>48</v>
      </c>
      <c r="E76" s="28"/>
      <c r="F76" s="97" t="s">
        <v>49</v>
      </c>
      <c r="G76" s="37" t="s">
        <v>48</v>
      </c>
      <c r="H76" s="28"/>
      <c r="I76" s="28"/>
      <c r="J76" s="98" t="s">
        <v>49</v>
      </c>
      <c r="K76" s="28"/>
      <c r="L76" s="26"/>
    </row>
    <row r="77" spans="2:12" s="1" customFormat="1" ht="14.4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81" spans="2:47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47" s="1" customFormat="1" ht="24.95" customHeight="1">
      <c r="B82" s="26"/>
      <c r="C82" s="17" t="s">
        <v>98</v>
      </c>
      <c r="L82" s="26"/>
    </row>
    <row r="83" spans="2:47" s="1" customFormat="1" ht="6.95" customHeight="1">
      <c r="B83" s="26"/>
      <c r="L83" s="26"/>
    </row>
    <row r="84" spans="2:47" s="1" customFormat="1" ht="12" customHeight="1">
      <c r="B84" s="26"/>
      <c r="C84" s="22" t="s">
        <v>13</v>
      </c>
      <c r="L84" s="26"/>
    </row>
    <row r="85" spans="2:47" s="1" customFormat="1" ht="16.5" customHeight="1">
      <c r="B85" s="26"/>
      <c r="E85" s="194" t="str">
        <f>E7</f>
        <v>Kultúrny dom Diviaky nad Nitricou - Spoločenská sála</v>
      </c>
      <c r="F85" s="195"/>
      <c r="G85" s="195"/>
      <c r="H85" s="195"/>
      <c r="L85" s="26"/>
    </row>
    <row r="86" spans="2:47" s="1" customFormat="1" ht="12" customHeight="1">
      <c r="B86" s="26"/>
      <c r="C86" s="22" t="s">
        <v>96</v>
      </c>
      <c r="L86" s="26"/>
    </row>
    <row r="87" spans="2:47" s="1" customFormat="1" ht="16.5" customHeight="1">
      <c r="B87" s="26"/>
      <c r="E87" s="172" t="str">
        <f>E9</f>
        <v>04 - Vykurovanie</v>
      </c>
      <c r="F87" s="193"/>
      <c r="G87" s="193"/>
      <c r="H87" s="193"/>
      <c r="L87" s="26"/>
    </row>
    <row r="88" spans="2:47" s="1" customFormat="1" ht="6.95" customHeight="1">
      <c r="B88" s="26"/>
      <c r="L88" s="26"/>
    </row>
    <row r="89" spans="2:47" s="1" customFormat="1" ht="12" customHeight="1">
      <c r="B89" s="26"/>
      <c r="C89" s="22" t="s">
        <v>17</v>
      </c>
      <c r="F89" s="20" t="str">
        <f>F12</f>
        <v xml:space="preserve"> </v>
      </c>
      <c r="I89" s="22" t="s">
        <v>19</v>
      </c>
      <c r="J89" s="46">
        <f>IF(J12="","",J12)</f>
        <v>43673</v>
      </c>
      <c r="L89" s="26"/>
    </row>
    <row r="90" spans="2:47" s="1" customFormat="1" ht="6.95" customHeight="1">
      <c r="B90" s="26"/>
      <c r="L90" s="26"/>
    </row>
    <row r="91" spans="2:47" s="1" customFormat="1" ht="15.2" customHeight="1">
      <c r="B91" s="26"/>
      <c r="C91" s="22" t="s">
        <v>21</v>
      </c>
      <c r="F91" s="20" t="str">
        <f>E15</f>
        <v xml:space="preserve"> </v>
      </c>
      <c r="I91" s="22" t="s">
        <v>25</v>
      </c>
      <c r="J91" s="23" t="str">
        <f>E21</f>
        <v xml:space="preserve"> </v>
      </c>
      <c r="L91" s="26"/>
    </row>
    <row r="92" spans="2:47" s="1" customFormat="1" ht="43.15" customHeight="1">
      <c r="B92" s="26"/>
      <c r="C92" s="22" t="s">
        <v>24</v>
      </c>
      <c r="F92" s="20" t="str">
        <f>IF(E18="","",E18)</f>
        <v xml:space="preserve"> </v>
      </c>
      <c r="I92" s="22" t="s">
        <v>27</v>
      </c>
      <c r="J92" s="23" t="str">
        <f>E24</f>
        <v xml:space="preserve">LM-Holding, s.r.o., Urbárska ulica 946/4, 971 01 </v>
      </c>
      <c r="L92" s="26"/>
    </row>
    <row r="93" spans="2:47" s="1" customFormat="1" ht="10.35" customHeight="1">
      <c r="B93" s="26"/>
      <c r="L93" s="26"/>
    </row>
    <row r="94" spans="2:47" s="1" customFormat="1" ht="29.25" customHeight="1">
      <c r="B94" s="26"/>
      <c r="C94" s="99" t="s">
        <v>99</v>
      </c>
      <c r="D94" s="84"/>
      <c r="E94" s="84"/>
      <c r="F94" s="84"/>
      <c r="G94" s="84"/>
      <c r="H94" s="84"/>
      <c r="I94" s="84"/>
      <c r="J94" s="100" t="s">
        <v>100</v>
      </c>
      <c r="K94" s="84"/>
      <c r="L94" s="26"/>
    </row>
    <row r="95" spans="2:47" s="1" customFormat="1" ht="10.35" customHeight="1">
      <c r="B95" s="26"/>
      <c r="L95" s="26"/>
    </row>
    <row r="96" spans="2:47" s="1" customFormat="1" ht="22.9" customHeight="1">
      <c r="B96" s="26"/>
      <c r="C96" s="101" t="s">
        <v>101</v>
      </c>
      <c r="J96" s="60">
        <f>J125</f>
        <v>10045.06</v>
      </c>
      <c r="L96" s="26"/>
      <c r="AU96" s="13" t="s">
        <v>102</v>
      </c>
    </row>
    <row r="97" spans="2:12" s="8" customFormat="1" ht="24.95" customHeight="1">
      <c r="B97" s="102"/>
      <c r="D97" s="103" t="s">
        <v>103</v>
      </c>
      <c r="E97" s="104"/>
      <c r="F97" s="104"/>
      <c r="G97" s="104"/>
      <c r="H97" s="104"/>
      <c r="I97" s="104"/>
      <c r="J97" s="105">
        <f>J126</f>
        <v>7.0699999999999994</v>
      </c>
      <c r="L97" s="102"/>
    </row>
    <row r="98" spans="2:12" s="9" customFormat="1" ht="19.899999999999999" customHeight="1">
      <c r="B98" s="106"/>
      <c r="D98" s="107" t="s">
        <v>106</v>
      </c>
      <c r="E98" s="108"/>
      <c r="F98" s="108"/>
      <c r="G98" s="108"/>
      <c r="H98" s="108"/>
      <c r="I98" s="108"/>
      <c r="J98" s="109">
        <f>J127</f>
        <v>7.0699999999999994</v>
      </c>
      <c r="L98" s="106"/>
    </row>
    <row r="99" spans="2:12" s="8" customFormat="1" ht="24.95" customHeight="1">
      <c r="B99" s="102"/>
      <c r="D99" s="103" t="s">
        <v>108</v>
      </c>
      <c r="E99" s="104"/>
      <c r="F99" s="104"/>
      <c r="G99" s="104"/>
      <c r="H99" s="104"/>
      <c r="I99" s="104"/>
      <c r="J99" s="105">
        <f>J130</f>
        <v>10037.99</v>
      </c>
      <c r="L99" s="102"/>
    </row>
    <row r="100" spans="2:12" s="9" customFormat="1" ht="19.899999999999999" customHeight="1">
      <c r="B100" s="106"/>
      <c r="D100" s="107" t="s">
        <v>109</v>
      </c>
      <c r="E100" s="108"/>
      <c r="F100" s="108"/>
      <c r="G100" s="108"/>
      <c r="H100" s="108"/>
      <c r="I100" s="108"/>
      <c r="J100" s="109">
        <f>J131</f>
        <v>261.68</v>
      </c>
      <c r="L100" s="106"/>
    </row>
    <row r="101" spans="2:12" s="9" customFormat="1" ht="19.899999999999999" customHeight="1">
      <c r="B101" s="106"/>
      <c r="D101" s="107" t="s">
        <v>489</v>
      </c>
      <c r="E101" s="108"/>
      <c r="F101" s="108"/>
      <c r="G101" s="108"/>
      <c r="H101" s="108"/>
      <c r="I101" s="108"/>
      <c r="J101" s="109">
        <f>J136</f>
        <v>741.9</v>
      </c>
      <c r="L101" s="106"/>
    </row>
    <row r="102" spans="2:12" s="9" customFormat="1" ht="19.899999999999999" customHeight="1">
      <c r="B102" s="106"/>
      <c r="D102" s="107" t="s">
        <v>490</v>
      </c>
      <c r="E102" s="108"/>
      <c r="F102" s="108"/>
      <c r="G102" s="108"/>
      <c r="H102" s="108"/>
      <c r="I102" s="108"/>
      <c r="J102" s="109">
        <f>J140</f>
        <v>2905.6399999999994</v>
      </c>
      <c r="L102" s="106"/>
    </row>
    <row r="103" spans="2:12" s="9" customFormat="1" ht="19.899999999999999" customHeight="1">
      <c r="B103" s="106"/>
      <c r="D103" s="107" t="s">
        <v>491</v>
      </c>
      <c r="E103" s="108"/>
      <c r="F103" s="108"/>
      <c r="G103" s="108"/>
      <c r="H103" s="108"/>
      <c r="I103" s="108"/>
      <c r="J103" s="109">
        <f>J173</f>
        <v>2905.03</v>
      </c>
      <c r="L103" s="106"/>
    </row>
    <row r="104" spans="2:12" s="9" customFormat="1" ht="19.899999999999999" customHeight="1">
      <c r="B104" s="106"/>
      <c r="D104" s="107" t="s">
        <v>492</v>
      </c>
      <c r="E104" s="108"/>
      <c r="F104" s="108"/>
      <c r="G104" s="108"/>
      <c r="H104" s="108"/>
      <c r="I104" s="108"/>
      <c r="J104" s="109">
        <f>J183</f>
        <v>2868.14</v>
      </c>
      <c r="L104" s="106"/>
    </row>
    <row r="105" spans="2:12" s="9" customFormat="1" ht="19.899999999999999" customHeight="1">
      <c r="B105" s="106"/>
      <c r="D105" s="107" t="s">
        <v>112</v>
      </c>
      <c r="E105" s="108"/>
      <c r="F105" s="108"/>
      <c r="G105" s="108"/>
      <c r="H105" s="108"/>
      <c r="I105" s="108"/>
      <c r="J105" s="109">
        <f>J193</f>
        <v>355.6</v>
      </c>
      <c r="L105" s="106"/>
    </row>
    <row r="106" spans="2:12" s="1" customFormat="1" ht="21.75" customHeight="1">
      <c r="B106" s="26"/>
      <c r="L106" s="26"/>
    </row>
    <row r="107" spans="2:12" s="1" customFormat="1" ht="6.95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26"/>
    </row>
    <row r="111" spans="2:12" s="1" customFormat="1" ht="6.95" customHeight="1"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26"/>
    </row>
    <row r="112" spans="2:12" s="1" customFormat="1" ht="24.95" customHeight="1">
      <c r="B112" s="26"/>
      <c r="C112" s="17" t="s">
        <v>119</v>
      </c>
      <c r="L112" s="26"/>
    </row>
    <row r="113" spans="2:65" s="1" customFormat="1" ht="6.95" customHeight="1">
      <c r="B113" s="26"/>
      <c r="L113" s="26"/>
    </row>
    <row r="114" spans="2:65" s="1" customFormat="1" ht="12" customHeight="1">
      <c r="B114" s="26"/>
      <c r="C114" s="22" t="s">
        <v>13</v>
      </c>
      <c r="L114" s="26"/>
    </row>
    <row r="115" spans="2:65" s="1" customFormat="1" ht="16.5" customHeight="1">
      <c r="B115" s="26"/>
      <c r="E115" s="194" t="str">
        <f>E7</f>
        <v>Kultúrny dom Diviaky nad Nitricou - Spoločenská sála</v>
      </c>
      <c r="F115" s="195"/>
      <c r="G115" s="195"/>
      <c r="H115" s="195"/>
      <c r="L115" s="26"/>
    </row>
    <row r="116" spans="2:65" s="1" customFormat="1" ht="12" customHeight="1">
      <c r="B116" s="26"/>
      <c r="C116" s="22" t="s">
        <v>96</v>
      </c>
      <c r="L116" s="26"/>
    </row>
    <row r="117" spans="2:65" s="1" customFormat="1" ht="16.5" customHeight="1">
      <c r="B117" s="26"/>
      <c r="E117" s="172" t="str">
        <f>E9</f>
        <v>04 - Vykurovanie</v>
      </c>
      <c r="F117" s="193"/>
      <c r="G117" s="193"/>
      <c r="H117" s="193"/>
      <c r="L117" s="26"/>
    </row>
    <row r="118" spans="2:65" s="1" customFormat="1" ht="6.95" customHeight="1">
      <c r="B118" s="26"/>
      <c r="L118" s="26"/>
    </row>
    <row r="119" spans="2:65" s="1" customFormat="1" ht="12" customHeight="1">
      <c r="B119" s="26"/>
      <c r="C119" s="22" t="s">
        <v>17</v>
      </c>
      <c r="F119" s="20" t="str">
        <f>F12</f>
        <v xml:space="preserve"> </v>
      </c>
      <c r="I119" s="22" t="s">
        <v>19</v>
      </c>
      <c r="J119" s="46">
        <f>IF(J12="","",J12)</f>
        <v>43673</v>
      </c>
      <c r="L119" s="26"/>
    </row>
    <row r="120" spans="2:65" s="1" customFormat="1" ht="6.95" customHeight="1">
      <c r="B120" s="26"/>
      <c r="L120" s="26"/>
    </row>
    <row r="121" spans="2:65" s="1" customFormat="1" ht="15.2" customHeight="1">
      <c r="B121" s="26"/>
      <c r="C121" s="22" t="s">
        <v>21</v>
      </c>
      <c r="F121" s="20" t="str">
        <f>E15</f>
        <v xml:space="preserve"> </v>
      </c>
      <c r="I121" s="22" t="s">
        <v>25</v>
      </c>
      <c r="J121" s="23" t="str">
        <f>E21</f>
        <v xml:space="preserve"> </v>
      </c>
      <c r="L121" s="26"/>
    </row>
    <row r="122" spans="2:65" s="1" customFormat="1" ht="43.15" customHeight="1">
      <c r="B122" s="26"/>
      <c r="C122" s="22" t="s">
        <v>24</v>
      </c>
      <c r="F122" s="20" t="str">
        <f>IF(E18="","",E18)</f>
        <v xml:space="preserve"> </v>
      </c>
      <c r="I122" s="22" t="s">
        <v>27</v>
      </c>
      <c r="J122" s="23" t="str">
        <f>E24</f>
        <v xml:space="preserve">LM-Holding, s.r.o., Urbárska ulica 946/4, 971 01 </v>
      </c>
      <c r="L122" s="26"/>
    </row>
    <row r="123" spans="2:65" s="1" customFormat="1" ht="10.35" customHeight="1">
      <c r="B123" s="26"/>
      <c r="L123" s="26"/>
    </row>
    <row r="124" spans="2:65" s="10" customFormat="1" ht="29.25" customHeight="1">
      <c r="B124" s="110"/>
      <c r="C124" s="111" t="s">
        <v>120</v>
      </c>
      <c r="D124" s="112" t="s">
        <v>58</v>
      </c>
      <c r="E124" s="112" t="s">
        <v>54</v>
      </c>
      <c r="F124" s="112" t="s">
        <v>55</v>
      </c>
      <c r="G124" s="112" t="s">
        <v>121</v>
      </c>
      <c r="H124" s="112" t="s">
        <v>122</v>
      </c>
      <c r="I124" s="112" t="s">
        <v>123</v>
      </c>
      <c r="J124" s="113" t="s">
        <v>100</v>
      </c>
      <c r="K124" s="114" t="s">
        <v>124</v>
      </c>
      <c r="L124" s="110"/>
      <c r="M124" s="53" t="s">
        <v>1</v>
      </c>
      <c r="N124" s="54" t="s">
        <v>37</v>
      </c>
      <c r="O124" s="54" t="s">
        <v>125</v>
      </c>
      <c r="P124" s="54" t="s">
        <v>126</v>
      </c>
      <c r="Q124" s="54" t="s">
        <v>127</v>
      </c>
      <c r="R124" s="54" t="s">
        <v>128</v>
      </c>
      <c r="S124" s="54" t="s">
        <v>129</v>
      </c>
      <c r="T124" s="55" t="s">
        <v>130</v>
      </c>
    </row>
    <row r="125" spans="2:65" s="1" customFormat="1" ht="22.9" customHeight="1">
      <c r="B125" s="26"/>
      <c r="C125" s="58" t="s">
        <v>101</v>
      </c>
      <c r="J125" s="115">
        <f>BK125</f>
        <v>10045.06</v>
      </c>
      <c r="L125" s="26"/>
      <c r="M125" s="56"/>
      <c r="N125" s="47"/>
      <c r="O125" s="47"/>
      <c r="P125" s="116">
        <f>P126+P130</f>
        <v>76.317635999999993</v>
      </c>
      <c r="Q125" s="47"/>
      <c r="R125" s="116">
        <f>R126+R130</f>
        <v>0.88116039999999984</v>
      </c>
      <c r="S125" s="47"/>
      <c r="T125" s="117">
        <f>T126+T130</f>
        <v>0.44208000000000003</v>
      </c>
      <c r="AT125" s="13" t="s">
        <v>72</v>
      </c>
      <c r="AU125" s="13" t="s">
        <v>102</v>
      </c>
      <c r="BK125" s="118">
        <f>BK126+BK130</f>
        <v>10045.06</v>
      </c>
    </row>
    <row r="126" spans="2:65" s="11" customFormat="1" ht="25.9" customHeight="1">
      <c r="B126" s="119"/>
      <c r="D126" s="120" t="s">
        <v>72</v>
      </c>
      <c r="E126" s="121" t="s">
        <v>131</v>
      </c>
      <c r="F126" s="121" t="s">
        <v>132</v>
      </c>
      <c r="J126" s="122">
        <f>BK126</f>
        <v>7.0699999999999994</v>
      </c>
      <c r="L126" s="119"/>
      <c r="M126" s="123"/>
      <c r="N126" s="124"/>
      <c r="O126" s="124"/>
      <c r="P126" s="125">
        <f>P127</f>
        <v>0.29525600000000002</v>
      </c>
      <c r="Q126" s="124"/>
      <c r="R126" s="125">
        <f>R127</f>
        <v>0</v>
      </c>
      <c r="S126" s="124"/>
      <c r="T126" s="126">
        <f>T127</f>
        <v>0</v>
      </c>
      <c r="AR126" s="120" t="s">
        <v>80</v>
      </c>
      <c r="AT126" s="127" t="s">
        <v>72</v>
      </c>
      <c r="AU126" s="127" t="s">
        <v>7</v>
      </c>
      <c r="AY126" s="120" t="s">
        <v>133</v>
      </c>
      <c r="BK126" s="128">
        <f>BK127</f>
        <v>7.0699999999999994</v>
      </c>
    </row>
    <row r="127" spans="2:65" s="11" customFormat="1" ht="22.9" customHeight="1">
      <c r="B127" s="119"/>
      <c r="D127" s="120" t="s">
        <v>72</v>
      </c>
      <c r="E127" s="129" t="s">
        <v>173</v>
      </c>
      <c r="F127" s="129" t="s">
        <v>191</v>
      </c>
      <c r="J127" s="130">
        <f>BK127</f>
        <v>7.0699999999999994</v>
      </c>
      <c r="L127" s="119"/>
      <c r="M127" s="123"/>
      <c r="N127" s="124"/>
      <c r="O127" s="124"/>
      <c r="P127" s="125">
        <f>SUM(P128:P129)</f>
        <v>0.29525600000000002</v>
      </c>
      <c r="Q127" s="124"/>
      <c r="R127" s="125">
        <f>SUM(R128:R129)</f>
        <v>0</v>
      </c>
      <c r="S127" s="124"/>
      <c r="T127" s="126">
        <f>SUM(T128:T129)</f>
        <v>0</v>
      </c>
      <c r="AR127" s="120" t="s">
        <v>80</v>
      </c>
      <c r="AT127" s="127" t="s">
        <v>72</v>
      </c>
      <c r="AU127" s="127" t="s">
        <v>80</v>
      </c>
      <c r="AY127" s="120" t="s">
        <v>133</v>
      </c>
      <c r="BK127" s="128">
        <f>SUM(BK128:BK129)</f>
        <v>7.0699999999999994</v>
      </c>
    </row>
    <row r="128" spans="2:65" s="1" customFormat="1" ht="16.5" customHeight="1">
      <c r="B128" s="131"/>
      <c r="C128" s="132" t="s">
        <v>165</v>
      </c>
      <c r="D128" s="132" t="s">
        <v>136</v>
      </c>
      <c r="E128" s="133" t="s">
        <v>226</v>
      </c>
      <c r="F128" s="134" t="s">
        <v>227</v>
      </c>
      <c r="G128" s="135" t="s">
        <v>228</v>
      </c>
      <c r="H128" s="136">
        <v>0.442</v>
      </c>
      <c r="I128" s="137">
        <v>12.1</v>
      </c>
      <c r="J128" s="137">
        <f>ROUND(I128*H128,2)</f>
        <v>5.35</v>
      </c>
      <c r="K128" s="134" t="s">
        <v>140</v>
      </c>
      <c r="L128" s="26"/>
      <c r="M128" s="138" t="s">
        <v>1</v>
      </c>
      <c r="N128" s="139" t="s">
        <v>39</v>
      </c>
      <c r="O128" s="140">
        <v>0.59799999999999998</v>
      </c>
      <c r="P128" s="140">
        <f>O128*H128</f>
        <v>0.264316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141</v>
      </c>
      <c r="AT128" s="142" t="s">
        <v>136</v>
      </c>
      <c r="AU128" s="142" t="s">
        <v>142</v>
      </c>
      <c r="AY128" s="13" t="s">
        <v>133</v>
      </c>
      <c r="BE128" s="143">
        <f>IF(N128="základná",J128,0)</f>
        <v>0</v>
      </c>
      <c r="BF128" s="143">
        <f>IF(N128="znížená",J128,0)</f>
        <v>5.35</v>
      </c>
      <c r="BG128" s="143">
        <f>IF(N128="zákl. prenesená",J128,0)</f>
        <v>0</v>
      </c>
      <c r="BH128" s="143">
        <f>IF(N128="zníž. prenesená",J128,0)</f>
        <v>0</v>
      </c>
      <c r="BI128" s="143">
        <f>IF(N128="nulová",J128,0)</f>
        <v>0</v>
      </c>
      <c r="BJ128" s="13" t="s">
        <v>142</v>
      </c>
      <c r="BK128" s="143">
        <f>ROUND(I128*H128,2)</f>
        <v>5.35</v>
      </c>
      <c r="BL128" s="13" t="s">
        <v>141</v>
      </c>
      <c r="BM128" s="142" t="s">
        <v>493</v>
      </c>
    </row>
    <row r="129" spans="2:65" s="1" customFormat="1" ht="24" customHeight="1">
      <c r="B129" s="131"/>
      <c r="C129" s="132" t="s">
        <v>494</v>
      </c>
      <c r="D129" s="132" t="s">
        <v>136</v>
      </c>
      <c r="E129" s="133" t="s">
        <v>231</v>
      </c>
      <c r="F129" s="134" t="s">
        <v>232</v>
      </c>
      <c r="G129" s="135" t="s">
        <v>228</v>
      </c>
      <c r="H129" s="136">
        <v>4.42</v>
      </c>
      <c r="I129" s="137">
        <v>0.39</v>
      </c>
      <c r="J129" s="137">
        <f>ROUND(I129*H129,2)</f>
        <v>1.72</v>
      </c>
      <c r="K129" s="134" t="s">
        <v>140</v>
      </c>
      <c r="L129" s="26"/>
      <c r="M129" s="138" t="s">
        <v>1</v>
      </c>
      <c r="N129" s="139" t="s">
        <v>39</v>
      </c>
      <c r="O129" s="140">
        <v>7.0000000000000001E-3</v>
      </c>
      <c r="P129" s="140">
        <f>O129*H129</f>
        <v>3.0939999999999999E-2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141</v>
      </c>
      <c r="AT129" s="142" t="s">
        <v>136</v>
      </c>
      <c r="AU129" s="142" t="s">
        <v>142</v>
      </c>
      <c r="AY129" s="13" t="s">
        <v>133</v>
      </c>
      <c r="BE129" s="143">
        <f>IF(N129="základná",J129,0)</f>
        <v>0</v>
      </c>
      <c r="BF129" s="143">
        <f>IF(N129="znížená",J129,0)</f>
        <v>1.72</v>
      </c>
      <c r="BG129" s="143">
        <f>IF(N129="zákl. prenesená",J129,0)</f>
        <v>0</v>
      </c>
      <c r="BH129" s="143">
        <f>IF(N129="zníž. prenesená",J129,0)</f>
        <v>0</v>
      </c>
      <c r="BI129" s="143">
        <f>IF(N129="nulová",J129,0)</f>
        <v>0</v>
      </c>
      <c r="BJ129" s="13" t="s">
        <v>142</v>
      </c>
      <c r="BK129" s="143">
        <f>ROUND(I129*H129,2)</f>
        <v>1.72</v>
      </c>
      <c r="BL129" s="13" t="s">
        <v>141</v>
      </c>
      <c r="BM129" s="142" t="s">
        <v>495</v>
      </c>
    </row>
    <row r="130" spans="2:65" s="11" customFormat="1" ht="25.9" customHeight="1">
      <c r="B130" s="119"/>
      <c r="D130" s="120" t="s">
        <v>72</v>
      </c>
      <c r="E130" s="121" t="s">
        <v>260</v>
      </c>
      <c r="F130" s="121" t="s">
        <v>261</v>
      </c>
      <c r="J130" s="122">
        <f>BK130</f>
        <v>10037.99</v>
      </c>
      <c r="L130" s="119"/>
      <c r="M130" s="123"/>
      <c r="N130" s="124"/>
      <c r="O130" s="124"/>
      <c r="P130" s="125">
        <f>P131+P136+P140+P173+P183+P193</f>
        <v>76.022379999999998</v>
      </c>
      <c r="Q130" s="124"/>
      <c r="R130" s="125">
        <f>R131+R136+R140+R173+R183+R193</f>
        <v>0.88116039999999984</v>
      </c>
      <c r="S130" s="124"/>
      <c r="T130" s="126">
        <f>T131+T136+T140+T173+T183+T193</f>
        <v>0.44208000000000003</v>
      </c>
      <c r="AR130" s="120" t="s">
        <v>142</v>
      </c>
      <c r="AT130" s="127" t="s">
        <v>72</v>
      </c>
      <c r="AU130" s="127" t="s">
        <v>7</v>
      </c>
      <c r="AY130" s="120" t="s">
        <v>133</v>
      </c>
      <c r="BK130" s="128">
        <f>BK131+BK136+BK140+BK173+BK183+BK193</f>
        <v>10037.99</v>
      </c>
    </row>
    <row r="131" spans="2:65" s="11" customFormat="1" ht="22.9" customHeight="1">
      <c r="B131" s="119"/>
      <c r="D131" s="120" t="s">
        <v>72</v>
      </c>
      <c r="E131" s="129" t="s">
        <v>262</v>
      </c>
      <c r="F131" s="129" t="s">
        <v>263</v>
      </c>
      <c r="J131" s="130">
        <f>BK131</f>
        <v>261.68</v>
      </c>
      <c r="L131" s="119"/>
      <c r="M131" s="123"/>
      <c r="N131" s="124"/>
      <c r="O131" s="124"/>
      <c r="P131" s="125">
        <f>SUM(P132:P135)</f>
        <v>8.0400000000000009</v>
      </c>
      <c r="Q131" s="124"/>
      <c r="R131" s="125">
        <f>SUM(R132:R135)</f>
        <v>3.2399999999999998E-3</v>
      </c>
      <c r="S131" s="124"/>
      <c r="T131" s="126">
        <f>SUM(T132:T135)</f>
        <v>0</v>
      </c>
      <c r="AR131" s="120" t="s">
        <v>142</v>
      </c>
      <c r="AT131" s="127" t="s">
        <v>72</v>
      </c>
      <c r="AU131" s="127" t="s">
        <v>80</v>
      </c>
      <c r="AY131" s="120" t="s">
        <v>133</v>
      </c>
      <c r="BK131" s="128">
        <f>SUM(BK132:BK135)</f>
        <v>261.68</v>
      </c>
    </row>
    <row r="132" spans="2:65" s="1" customFormat="1" ht="24" customHeight="1">
      <c r="B132" s="131"/>
      <c r="C132" s="132" t="s">
        <v>80</v>
      </c>
      <c r="D132" s="132" t="s">
        <v>136</v>
      </c>
      <c r="E132" s="133" t="s">
        <v>496</v>
      </c>
      <c r="F132" s="134" t="s">
        <v>497</v>
      </c>
      <c r="G132" s="135" t="s">
        <v>199</v>
      </c>
      <c r="H132" s="136">
        <v>60</v>
      </c>
      <c r="I132" s="137">
        <v>2.8</v>
      </c>
      <c r="J132" s="137">
        <f>ROUND(I132*H132,2)</f>
        <v>168</v>
      </c>
      <c r="K132" s="134" t="s">
        <v>140</v>
      </c>
      <c r="L132" s="26"/>
      <c r="M132" s="138" t="s">
        <v>1</v>
      </c>
      <c r="N132" s="139" t="s">
        <v>39</v>
      </c>
      <c r="O132" s="140">
        <v>0.13400000000000001</v>
      </c>
      <c r="P132" s="140">
        <f>O132*H132</f>
        <v>8.0400000000000009</v>
      </c>
      <c r="Q132" s="140">
        <v>2.0000000000000002E-5</v>
      </c>
      <c r="R132" s="140">
        <f>Q132*H132</f>
        <v>1.2000000000000001E-3</v>
      </c>
      <c r="S132" s="140">
        <v>0</v>
      </c>
      <c r="T132" s="141">
        <f>S132*H132</f>
        <v>0</v>
      </c>
      <c r="AR132" s="142" t="s">
        <v>156</v>
      </c>
      <c r="AT132" s="142" t="s">
        <v>136</v>
      </c>
      <c r="AU132" s="142" t="s">
        <v>142</v>
      </c>
      <c r="AY132" s="13" t="s">
        <v>133</v>
      </c>
      <c r="BE132" s="143">
        <f>IF(N132="základná",J132,0)</f>
        <v>0</v>
      </c>
      <c r="BF132" s="143">
        <f>IF(N132="znížená",J132,0)</f>
        <v>168</v>
      </c>
      <c r="BG132" s="143">
        <f>IF(N132="zákl. prenesená",J132,0)</f>
        <v>0</v>
      </c>
      <c r="BH132" s="143">
        <f>IF(N132="zníž. prenesená",J132,0)</f>
        <v>0</v>
      </c>
      <c r="BI132" s="143">
        <f>IF(N132="nulová",J132,0)</f>
        <v>0</v>
      </c>
      <c r="BJ132" s="13" t="s">
        <v>142</v>
      </c>
      <c r="BK132" s="143">
        <f>ROUND(I132*H132,2)</f>
        <v>168</v>
      </c>
      <c r="BL132" s="13" t="s">
        <v>156</v>
      </c>
      <c r="BM132" s="142" t="s">
        <v>498</v>
      </c>
    </row>
    <row r="133" spans="2:65" s="1" customFormat="1" ht="24" customHeight="1">
      <c r="B133" s="131"/>
      <c r="C133" s="144" t="s">
        <v>142</v>
      </c>
      <c r="D133" s="144" t="s">
        <v>174</v>
      </c>
      <c r="E133" s="145" t="s">
        <v>499</v>
      </c>
      <c r="F133" s="146" t="s">
        <v>500</v>
      </c>
      <c r="G133" s="147" t="s">
        <v>199</v>
      </c>
      <c r="H133" s="148">
        <v>20.399999999999999</v>
      </c>
      <c r="I133" s="149">
        <v>1.37</v>
      </c>
      <c r="J133" s="149">
        <f>ROUND(I133*H133,2)</f>
        <v>27.95</v>
      </c>
      <c r="K133" s="146" t="s">
        <v>140</v>
      </c>
      <c r="L133" s="150"/>
      <c r="M133" s="151" t="s">
        <v>1</v>
      </c>
      <c r="N133" s="152" t="s">
        <v>39</v>
      </c>
      <c r="O133" s="140">
        <v>0</v>
      </c>
      <c r="P133" s="140">
        <f>O133*H133</f>
        <v>0</v>
      </c>
      <c r="Q133" s="140">
        <v>2.0000000000000002E-5</v>
      </c>
      <c r="R133" s="140">
        <f>Q133*H133</f>
        <v>4.08E-4</v>
      </c>
      <c r="S133" s="140">
        <v>0</v>
      </c>
      <c r="T133" s="141">
        <f>S133*H133</f>
        <v>0</v>
      </c>
      <c r="AR133" s="142" t="s">
        <v>271</v>
      </c>
      <c r="AT133" s="142" t="s">
        <v>174</v>
      </c>
      <c r="AU133" s="142" t="s">
        <v>142</v>
      </c>
      <c r="AY133" s="13" t="s">
        <v>133</v>
      </c>
      <c r="BE133" s="143">
        <f>IF(N133="základná",J133,0)</f>
        <v>0</v>
      </c>
      <c r="BF133" s="143">
        <f>IF(N133="znížená",J133,0)</f>
        <v>27.95</v>
      </c>
      <c r="BG133" s="143">
        <f>IF(N133="zákl. prenesená",J133,0)</f>
        <v>0</v>
      </c>
      <c r="BH133" s="143">
        <f>IF(N133="zníž. prenesená",J133,0)</f>
        <v>0</v>
      </c>
      <c r="BI133" s="143">
        <f>IF(N133="nulová",J133,0)</f>
        <v>0</v>
      </c>
      <c r="BJ133" s="13" t="s">
        <v>142</v>
      </c>
      <c r="BK133" s="143">
        <f>ROUND(I133*H133,2)</f>
        <v>27.95</v>
      </c>
      <c r="BL133" s="13" t="s">
        <v>156</v>
      </c>
      <c r="BM133" s="142" t="s">
        <v>501</v>
      </c>
    </row>
    <row r="134" spans="2:65" s="1" customFormat="1" ht="24" customHeight="1">
      <c r="B134" s="131"/>
      <c r="C134" s="144" t="s">
        <v>134</v>
      </c>
      <c r="D134" s="144" t="s">
        <v>174</v>
      </c>
      <c r="E134" s="145" t="s">
        <v>502</v>
      </c>
      <c r="F134" s="146" t="s">
        <v>503</v>
      </c>
      <c r="G134" s="147" t="s">
        <v>199</v>
      </c>
      <c r="H134" s="148">
        <v>40.799999999999997</v>
      </c>
      <c r="I134" s="149">
        <v>1.51</v>
      </c>
      <c r="J134" s="149">
        <f>ROUND(I134*H134,2)</f>
        <v>61.61</v>
      </c>
      <c r="K134" s="146" t="s">
        <v>140</v>
      </c>
      <c r="L134" s="150"/>
      <c r="M134" s="151" t="s">
        <v>1</v>
      </c>
      <c r="N134" s="152" t="s">
        <v>39</v>
      </c>
      <c r="O134" s="140">
        <v>0</v>
      </c>
      <c r="P134" s="140">
        <f>O134*H134</f>
        <v>0</v>
      </c>
      <c r="Q134" s="140">
        <v>4.0000000000000003E-5</v>
      </c>
      <c r="R134" s="140">
        <f>Q134*H134</f>
        <v>1.632E-3</v>
      </c>
      <c r="S134" s="140">
        <v>0</v>
      </c>
      <c r="T134" s="141">
        <f>S134*H134</f>
        <v>0</v>
      </c>
      <c r="AR134" s="142" t="s">
        <v>271</v>
      </c>
      <c r="AT134" s="142" t="s">
        <v>174</v>
      </c>
      <c r="AU134" s="142" t="s">
        <v>142</v>
      </c>
      <c r="AY134" s="13" t="s">
        <v>133</v>
      </c>
      <c r="BE134" s="143">
        <f>IF(N134="základná",J134,0)</f>
        <v>0</v>
      </c>
      <c r="BF134" s="143">
        <f>IF(N134="znížená",J134,0)</f>
        <v>61.61</v>
      </c>
      <c r="BG134" s="143">
        <f>IF(N134="zákl. prenesená",J134,0)</f>
        <v>0</v>
      </c>
      <c r="BH134" s="143">
        <f>IF(N134="zníž. prenesená",J134,0)</f>
        <v>0</v>
      </c>
      <c r="BI134" s="143">
        <f>IF(N134="nulová",J134,0)</f>
        <v>0</v>
      </c>
      <c r="BJ134" s="13" t="s">
        <v>142</v>
      </c>
      <c r="BK134" s="143">
        <f>ROUND(I134*H134,2)</f>
        <v>61.61</v>
      </c>
      <c r="BL134" s="13" t="s">
        <v>156</v>
      </c>
      <c r="BM134" s="142" t="s">
        <v>504</v>
      </c>
    </row>
    <row r="135" spans="2:65" s="1" customFormat="1" ht="24" customHeight="1">
      <c r="B135" s="131"/>
      <c r="C135" s="132" t="s">
        <v>141</v>
      </c>
      <c r="D135" s="132" t="s">
        <v>136</v>
      </c>
      <c r="E135" s="133" t="s">
        <v>505</v>
      </c>
      <c r="F135" s="134" t="s">
        <v>283</v>
      </c>
      <c r="G135" s="135" t="s">
        <v>333</v>
      </c>
      <c r="H135" s="136">
        <v>2.5760000000000001</v>
      </c>
      <c r="I135" s="137">
        <v>1.6</v>
      </c>
      <c r="J135" s="137">
        <f>ROUND(I135*H135,2)</f>
        <v>4.12</v>
      </c>
      <c r="K135" s="134" t="s">
        <v>140</v>
      </c>
      <c r="L135" s="26"/>
      <c r="M135" s="138" t="s">
        <v>1</v>
      </c>
      <c r="N135" s="139" t="s">
        <v>39</v>
      </c>
      <c r="O135" s="140">
        <v>0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156</v>
      </c>
      <c r="AT135" s="142" t="s">
        <v>136</v>
      </c>
      <c r="AU135" s="142" t="s">
        <v>142</v>
      </c>
      <c r="AY135" s="13" t="s">
        <v>133</v>
      </c>
      <c r="BE135" s="143">
        <f>IF(N135="základná",J135,0)</f>
        <v>0</v>
      </c>
      <c r="BF135" s="143">
        <f>IF(N135="znížená",J135,0)</f>
        <v>4.12</v>
      </c>
      <c r="BG135" s="143">
        <f>IF(N135="zákl. prenesená",J135,0)</f>
        <v>0</v>
      </c>
      <c r="BH135" s="143">
        <f>IF(N135="zníž. prenesená",J135,0)</f>
        <v>0</v>
      </c>
      <c r="BI135" s="143">
        <f>IF(N135="nulová",J135,0)</f>
        <v>0</v>
      </c>
      <c r="BJ135" s="13" t="s">
        <v>142</v>
      </c>
      <c r="BK135" s="143">
        <f>ROUND(I135*H135,2)</f>
        <v>4.12</v>
      </c>
      <c r="BL135" s="13" t="s">
        <v>156</v>
      </c>
      <c r="BM135" s="142" t="s">
        <v>506</v>
      </c>
    </row>
    <row r="136" spans="2:65" s="11" customFormat="1" ht="22.9" customHeight="1">
      <c r="B136" s="119"/>
      <c r="D136" s="120" t="s">
        <v>72</v>
      </c>
      <c r="E136" s="129" t="s">
        <v>507</v>
      </c>
      <c r="F136" s="129" t="s">
        <v>508</v>
      </c>
      <c r="J136" s="130">
        <f>BK136</f>
        <v>741.9</v>
      </c>
      <c r="L136" s="119"/>
      <c r="M136" s="123"/>
      <c r="N136" s="124"/>
      <c r="O136" s="124"/>
      <c r="P136" s="125">
        <f>SUM(P137:P139)</f>
        <v>1.0042199999999999</v>
      </c>
      <c r="Q136" s="124"/>
      <c r="R136" s="125">
        <f>SUM(R137:R139)</f>
        <v>5.5999999999999999E-3</v>
      </c>
      <c r="S136" s="124"/>
      <c r="T136" s="126">
        <f>SUM(T137:T139)</f>
        <v>0</v>
      </c>
      <c r="AR136" s="120" t="s">
        <v>142</v>
      </c>
      <c r="AT136" s="127" t="s">
        <v>72</v>
      </c>
      <c r="AU136" s="127" t="s">
        <v>80</v>
      </c>
      <c r="AY136" s="120" t="s">
        <v>133</v>
      </c>
      <c r="BK136" s="128">
        <f>SUM(BK137:BK139)</f>
        <v>741.9</v>
      </c>
    </row>
    <row r="137" spans="2:65" s="1" customFormat="1" ht="24" customHeight="1">
      <c r="B137" s="131"/>
      <c r="C137" s="132" t="s">
        <v>277</v>
      </c>
      <c r="D137" s="132" t="s">
        <v>136</v>
      </c>
      <c r="E137" s="133" t="s">
        <v>509</v>
      </c>
      <c r="F137" s="134" t="s">
        <v>510</v>
      </c>
      <c r="G137" s="135" t="s">
        <v>407</v>
      </c>
      <c r="H137" s="136">
        <v>2</v>
      </c>
      <c r="I137" s="137">
        <v>11.89</v>
      </c>
      <c r="J137" s="137">
        <f>ROUND(I137*H137,2)</f>
        <v>23.78</v>
      </c>
      <c r="K137" s="134" t="s">
        <v>140</v>
      </c>
      <c r="L137" s="26"/>
      <c r="M137" s="138" t="s">
        <v>1</v>
      </c>
      <c r="N137" s="139" t="s">
        <v>39</v>
      </c>
      <c r="O137" s="140">
        <v>0.50210999999999995</v>
      </c>
      <c r="P137" s="140">
        <f>O137*H137</f>
        <v>1.0042199999999999</v>
      </c>
      <c r="Q137" s="140">
        <v>6.2E-4</v>
      </c>
      <c r="R137" s="140">
        <f>Q137*H137</f>
        <v>1.24E-3</v>
      </c>
      <c r="S137" s="140">
        <v>0</v>
      </c>
      <c r="T137" s="141">
        <f>S137*H137</f>
        <v>0</v>
      </c>
      <c r="AR137" s="142" t="s">
        <v>156</v>
      </c>
      <c r="AT137" s="142" t="s">
        <v>136</v>
      </c>
      <c r="AU137" s="142" t="s">
        <v>142</v>
      </c>
      <c r="AY137" s="13" t="s">
        <v>133</v>
      </c>
      <c r="BE137" s="143">
        <f>IF(N137="základná",J137,0)</f>
        <v>0</v>
      </c>
      <c r="BF137" s="143">
        <f>IF(N137="znížená",J137,0)</f>
        <v>23.78</v>
      </c>
      <c r="BG137" s="143">
        <f>IF(N137="zákl. prenesená",J137,0)</f>
        <v>0</v>
      </c>
      <c r="BH137" s="143">
        <f>IF(N137="zníž. prenesená",J137,0)</f>
        <v>0</v>
      </c>
      <c r="BI137" s="143">
        <f>IF(N137="nulová",J137,0)</f>
        <v>0</v>
      </c>
      <c r="BJ137" s="13" t="s">
        <v>142</v>
      </c>
      <c r="BK137" s="143">
        <f>ROUND(I137*H137,2)</f>
        <v>23.78</v>
      </c>
      <c r="BL137" s="13" t="s">
        <v>156</v>
      </c>
      <c r="BM137" s="142" t="s">
        <v>511</v>
      </c>
    </row>
    <row r="138" spans="2:65" s="1" customFormat="1" ht="16.5" customHeight="1">
      <c r="B138" s="131"/>
      <c r="C138" s="144" t="s">
        <v>281</v>
      </c>
      <c r="D138" s="144" t="s">
        <v>174</v>
      </c>
      <c r="E138" s="145" t="s">
        <v>512</v>
      </c>
      <c r="F138" s="146" t="s">
        <v>513</v>
      </c>
      <c r="G138" s="147" t="s">
        <v>146</v>
      </c>
      <c r="H138" s="148">
        <v>2</v>
      </c>
      <c r="I138" s="149">
        <v>353.22</v>
      </c>
      <c r="J138" s="149">
        <f>ROUND(I138*H138,2)</f>
        <v>706.44</v>
      </c>
      <c r="K138" s="146" t="s">
        <v>140</v>
      </c>
      <c r="L138" s="150"/>
      <c r="M138" s="151" t="s">
        <v>1</v>
      </c>
      <c r="N138" s="152" t="s">
        <v>39</v>
      </c>
      <c r="O138" s="140">
        <v>0</v>
      </c>
      <c r="P138" s="140">
        <f>O138*H138</f>
        <v>0</v>
      </c>
      <c r="Q138" s="140">
        <v>2.1800000000000001E-3</v>
      </c>
      <c r="R138" s="140">
        <f>Q138*H138</f>
        <v>4.3600000000000002E-3</v>
      </c>
      <c r="S138" s="140">
        <v>0</v>
      </c>
      <c r="T138" s="141">
        <f>S138*H138</f>
        <v>0</v>
      </c>
      <c r="AR138" s="142" t="s">
        <v>271</v>
      </c>
      <c r="AT138" s="142" t="s">
        <v>174</v>
      </c>
      <c r="AU138" s="142" t="s">
        <v>142</v>
      </c>
      <c r="AY138" s="13" t="s">
        <v>133</v>
      </c>
      <c r="BE138" s="143">
        <f>IF(N138="základná",J138,0)</f>
        <v>0</v>
      </c>
      <c r="BF138" s="143">
        <f>IF(N138="znížená",J138,0)</f>
        <v>706.44</v>
      </c>
      <c r="BG138" s="143">
        <f>IF(N138="zákl. prenesená",J138,0)</f>
        <v>0</v>
      </c>
      <c r="BH138" s="143">
        <f>IF(N138="zníž. prenesená",J138,0)</f>
        <v>0</v>
      </c>
      <c r="BI138" s="143">
        <f>IF(N138="nulová",J138,0)</f>
        <v>0</v>
      </c>
      <c r="BJ138" s="13" t="s">
        <v>142</v>
      </c>
      <c r="BK138" s="143">
        <f>ROUND(I138*H138,2)</f>
        <v>706.44</v>
      </c>
      <c r="BL138" s="13" t="s">
        <v>156</v>
      </c>
      <c r="BM138" s="142" t="s">
        <v>514</v>
      </c>
    </row>
    <row r="139" spans="2:65" s="1" customFormat="1" ht="16.5" customHeight="1">
      <c r="B139" s="131"/>
      <c r="C139" s="132" t="s">
        <v>326</v>
      </c>
      <c r="D139" s="132" t="s">
        <v>136</v>
      </c>
      <c r="E139" s="133" t="s">
        <v>515</v>
      </c>
      <c r="F139" s="134" t="s">
        <v>516</v>
      </c>
      <c r="G139" s="135" t="s">
        <v>333</v>
      </c>
      <c r="H139" s="136">
        <v>7.3019999999999996</v>
      </c>
      <c r="I139" s="137">
        <v>1.6</v>
      </c>
      <c r="J139" s="137">
        <f>ROUND(I139*H139,2)</f>
        <v>11.68</v>
      </c>
      <c r="K139" s="134" t="s">
        <v>140</v>
      </c>
      <c r="L139" s="26"/>
      <c r="M139" s="138" t="s">
        <v>1</v>
      </c>
      <c r="N139" s="139" t="s">
        <v>39</v>
      </c>
      <c r="O139" s="140">
        <v>0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156</v>
      </c>
      <c r="AT139" s="142" t="s">
        <v>136</v>
      </c>
      <c r="AU139" s="142" t="s">
        <v>142</v>
      </c>
      <c r="AY139" s="13" t="s">
        <v>133</v>
      </c>
      <c r="BE139" s="143">
        <f>IF(N139="základná",J139,0)</f>
        <v>0</v>
      </c>
      <c r="BF139" s="143">
        <f>IF(N139="znížená",J139,0)</f>
        <v>11.68</v>
      </c>
      <c r="BG139" s="143">
        <f>IF(N139="zákl. prenesená",J139,0)</f>
        <v>0</v>
      </c>
      <c r="BH139" s="143">
        <f>IF(N139="zníž. prenesená",J139,0)</f>
        <v>0</v>
      </c>
      <c r="BI139" s="143">
        <f>IF(N139="nulová",J139,0)</f>
        <v>0</v>
      </c>
      <c r="BJ139" s="13" t="s">
        <v>142</v>
      </c>
      <c r="BK139" s="143">
        <f>ROUND(I139*H139,2)</f>
        <v>11.68</v>
      </c>
      <c r="BL139" s="13" t="s">
        <v>156</v>
      </c>
      <c r="BM139" s="142" t="s">
        <v>517</v>
      </c>
    </row>
    <row r="140" spans="2:65" s="11" customFormat="1" ht="22.9" customHeight="1">
      <c r="B140" s="119"/>
      <c r="D140" s="120" t="s">
        <v>72</v>
      </c>
      <c r="E140" s="129" t="s">
        <v>518</v>
      </c>
      <c r="F140" s="129" t="s">
        <v>519</v>
      </c>
      <c r="J140" s="130">
        <f>BK140</f>
        <v>2905.6399999999994</v>
      </c>
      <c r="L140" s="119"/>
      <c r="M140" s="123"/>
      <c r="N140" s="124"/>
      <c r="O140" s="124"/>
      <c r="P140" s="125">
        <f>SUM(P141:P172)</f>
        <v>33.598880000000001</v>
      </c>
      <c r="Q140" s="124"/>
      <c r="R140" s="125">
        <f>SUM(R141:R172)</f>
        <v>0.21373039999999996</v>
      </c>
      <c r="S140" s="124"/>
      <c r="T140" s="126">
        <f>SUM(T141:T172)</f>
        <v>3.6000000000000004E-2</v>
      </c>
      <c r="AR140" s="120" t="s">
        <v>142</v>
      </c>
      <c r="AT140" s="127" t="s">
        <v>72</v>
      </c>
      <c r="AU140" s="127" t="s">
        <v>80</v>
      </c>
      <c r="AY140" s="120" t="s">
        <v>133</v>
      </c>
      <c r="BK140" s="128">
        <f>SUM(BK141:BK172)</f>
        <v>2905.6399999999994</v>
      </c>
    </row>
    <row r="141" spans="2:65" s="1" customFormat="1" ht="16.5" customHeight="1">
      <c r="B141" s="131"/>
      <c r="C141" s="132" t="s">
        <v>196</v>
      </c>
      <c r="D141" s="132" t="s">
        <v>136</v>
      </c>
      <c r="E141" s="133" t="s">
        <v>520</v>
      </c>
      <c r="F141" s="134" t="s">
        <v>521</v>
      </c>
      <c r="G141" s="135" t="s">
        <v>199</v>
      </c>
      <c r="H141" s="136">
        <v>118</v>
      </c>
      <c r="I141" s="137">
        <v>1.65</v>
      </c>
      <c r="J141" s="137">
        <f t="shared" ref="J141:J172" si="0">ROUND(I141*H141,2)</f>
        <v>194.7</v>
      </c>
      <c r="K141" s="134" t="s">
        <v>1</v>
      </c>
      <c r="L141" s="26"/>
      <c r="M141" s="138" t="s">
        <v>1</v>
      </c>
      <c r="N141" s="139" t="s">
        <v>39</v>
      </c>
      <c r="O141" s="140">
        <v>0</v>
      </c>
      <c r="P141" s="140">
        <f t="shared" ref="P141:P172" si="1">O141*H141</f>
        <v>0</v>
      </c>
      <c r="Q141" s="140">
        <v>0</v>
      </c>
      <c r="R141" s="140">
        <f t="shared" ref="R141:R172" si="2">Q141*H141</f>
        <v>0</v>
      </c>
      <c r="S141" s="140">
        <v>0</v>
      </c>
      <c r="T141" s="141">
        <f t="shared" ref="T141:T172" si="3">S141*H141</f>
        <v>0</v>
      </c>
      <c r="AR141" s="142" t="s">
        <v>156</v>
      </c>
      <c r="AT141" s="142" t="s">
        <v>136</v>
      </c>
      <c r="AU141" s="142" t="s">
        <v>142</v>
      </c>
      <c r="AY141" s="13" t="s">
        <v>133</v>
      </c>
      <c r="BE141" s="143">
        <f t="shared" ref="BE141:BE172" si="4">IF(N141="základná",J141,0)</f>
        <v>0</v>
      </c>
      <c r="BF141" s="143">
        <f t="shared" ref="BF141:BF172" si="5">IF(N141="znížená",J141,0)</f>
        <v>194.7</v>
      </c>
      <c r="BG141" s="143">
        <f t="shared" ref="BG141:BG172" si="6">IF(N141="zákl. prenesená",J141,0)</f>
        <v>0</v>
      </c>
      <c r="BH141" s="143">
        <f t="shared" ref="BH141:BH172" si="7">IF(N141="zníž. prenesená",J141,0)</f>
        <v>0</v>
      </c>
      <c r="BI141" s="143">
        <f t="shared" ref="BI141:BI172" si="8">IF(N141="nulová",J141,0)</f>
        <v>0</v>
      </c>
      <c r="BJ141" s="13" t="s">
        <v>142</v>
      </c>
      <c r="BK141" s="143">
        <f t="shared" ref="BK141:BK172" si="9">ROUND(I141*H141,2)</f>
        <v>194.7</v>
      </c>
      <c r="BL141" s="13" t="s">
        <v>156</v>
      </c>
      <c r="BM141" s="142" t="s">
        <v>522</v>
      </c>
    </row>
    <row r="142" spans="2:65" s="1" customFormat="1" ht="24" customHeight="1">
      <c r="B142" s="131"/>
      <c r="C142" s="132" t="s">
        <v>158</v>
      </c>
      <c r="D142" s="132" t="s">
        <v>136</v>
      </c>
      <c r="E142" s="133" t="s">
        <v>523</v>
      </c>
      <c r="F142" s="134" t="s">
        <v>524</v>
      </c>
      <c r="G142" s="135" t="s">
        <v>199</v>
      </c>
      <c r="H142" s="136">
        <v>36</v>
      </c>
      <c r="I142" s="137">
        <v>0.71</v>
      </c>
      <c r="J142" s="137">
        <f t="shared" si="0"/>
        <v>25.56</v>
      </c>
      <c r="K142" s="134" t="s">
        <v>140</v>
      </c>
      <c r="L142" s="26"/>
      <c r="M142" s="138" t="s">
        <v>1</v>
      </c>
      <c r="N142" s="139" t="s">
        <v>39</v>
      </c>
      <c r="O142" s="140">
        <v>4.8039999999999999E-2</v>
      </c>
      <c r="P142" s="140">
        <f t="shared" si="1"/>
        <v>1.7294399999999999</v>
      </c>
      <c r="Q142" s="140">
        <v>1.0000000000000001E-5</v>
      </c>
      <c r="R142" s="140">
        <f t="shared" si="2"/>
        <v>3.6000000000000002E-4</v>
      </c>
      <c r="S142" s="140">
        <v>1E-3</v>
      </c>
      <c r="T142" s="141">
        <f t="shared" si="3"/>
        <v>3.6000000000000004E-2</v>
      </c>
      <c r="AR142" s="142" t="s">
        <v>156</v>
      </c>
      <c r="AT142" s="142" t="s">
        <v>136</v>
      </c>
      <c r="AU142" s="142" t="s">
        <v>142</v>
      </c>
      <c r="AY142" s="13" t="s">
        <v>133</v>
      </c>
      <c r="BE142" s="143">
        <f t="shared" si="4"/>
        <v>0</v>
      </c>
      <c r="BF142" s="143">
        <f t="shared" si="5"/>
        <v>25.56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3" t="s">
        <v>142</v>
      </c>
      <c r="BK142" s="143">
        <f t="shared" si="9"/>
        <v>25.56</v>
      </c>
      <c r="BL142" s="13" t="s">
        <v>156</v>
      </c>
      <c r="BM142" s="142" t="s">
        <v>525</v>
      </c>
    </row>
    <row r="143" spans="2:65" s="1" customFormat="1" ht="16.5" customHeight="1">
      <c r="B143" s="131"/>
      <c r="C143" s="132" t="s">
        <v>169</v>
      </c>
      <c r="D143" s="132" t="s">
        <v>136</v>
      </c>
      <c r="E143" s="133" t="s">
        <v>526</v>
      </c>
      <c r="F143" s="134" t="s">
        <v>527</v>
      </c>
      <c r="G143" s="135" t="s">
        <v>199</v>
      </c>
      <c r="H143" s="136">
        <v>18</v>
      </c>
      <c r="I143" s="137">
        <v>10.01</v>
      </c>
      <c r="J143" s="137">
        <f t="shared" si="0"/>
        <v>180.18</v>
      </c>
      <c r="K143" s="134" t="s">
        <v>140</v>
      </c>
      <c r="L143" s="26"/>
      <c r="M143" s="138" t="s">
        <v>1</v>
      </c>
      <c r="N143" s="139" t="s">
        <v>39</v>
      </c>
      <c r="O143" s="140">
        <v>0.24507999999999999</v>
      </c>
      <c r="P143" s="140">
        <f t="shared" si="1"/>
        <v>4.4114399999999998</v>
      </c>
      <c r="Q143" s="140">
        <v>1.1199999999999999E-3</v>
      </c>
      <c r="R143" s="140">
        <f t="shared" si="2"/>
        <v>2.0159999999999997E-2</v>
      </c>
      <c r="S143" s="140">
        <v>0</v>
      </c>
      <c r="T143" s="141">
        <f t="shared" si="3"/>
        <v>0</v>
      </c>
      <c r="AR143" s="142" t="s">
        <v>156</v>
      </c>
      <c r="AT143" s="142" t="s">
        <v>136</v>
      </c>
      <c r="AU143" s="142" t="s">
        <v>142</v>
      </c>
      <c r="AY143" s="13" t="s">
        <v>133</v>
      </c>
      <c r="BE143" s="143">
        <f t="shared" si="4"/>
        <v>0</v>
      </c>
      <c r="BF143" s="143">
        <f t="shared" si="5"/>
        <v>180.18</v>
      </c>
      <c r="BG143" s="143">
        <f t="shared" si="6"/>
        <v>0</v>
      </c>
      <c r="BH143" s="143">
        <f t="shared" si="7"/>
        <v>0</v>
      </c>
      <c r="BI143" s="143">
        <f t="shared" si="8"/>
        <v>0</v>
      </c>
      <c r="BJ143" s="13" t="s">
        <v>142</v>
      </c>
      <c r="BK143" s="143">
        <f t="shared" si="9"/>
        <v>180.18</v>
      </c>
      <c r="BL143" s="13" t="s">
        <v>156</v>
      </c>
      <c r="BM143" s="142" t="s">
        <v>528</v>
      </c>
    </row>
    <row r="144" spans="2:65" s="1" customFormat="1" ht="16.5" customHeight="1">
      <c r="B144" s="131"/>
      <c r="C144" s="132" t="s">
        <v>173</v>
      </c>
      <c r="D144" s="132" t="s">
        <v>136</v>
      </c>
      <c r="E144" s="133" t="s">
        <v>529</v>
      </c>
      <c r="F144" s="134" t="s">
        <v>530</v>
      </c>
      <c r="G144" s="135" t="s">
        <v>199</v>
      </c>
      <c r="H144" s="136">
        <v>20</v>
      </c>
      <c r="I144" s="137">
        <v>10.72</v>
      </c>
      <c r="J144" s="137">
        <f t="shared" si="0"/>
        <v>214.4</v>
      </c>
      <c r="K144" s="134" t="s">
        <v>140</v>
      </c>
      <c r="L144" s="26"/>
      <c r="M144" s="138" t="s">
        <v>1</v>
      </c>
      <c r="N144" s="139" t="s">
        <v>39</v>
      </c>
      <c r="O144" s="140">
        <v>0.24507999999999999</v>
      </c>
      <c r="P144" s="140">
        <f t="shared" si="1"/>
        <v>4.9016000000000002</v>
      </c>
      <c r="Q144" s="140">
        <v>1.3600000000000001E-3</v>
      </c>
      <c r="R144" s="140">
        <f t="shared" si="2"/>
        <v>2.7200000000000002E-2</v>
      </c>
      <c r="S144" s="140">
        <v>0</v>
      </c>
      <c r="T144" s="141">
        <f t="shared" si="3"/>
        <v>0</v>
      </c>
      <c r="AR144" s="142" t="s">
        <v>156</v>
      </c>
      <c r="AT144" s="142" t="s">
        <v>136</v>
      </c>
      <c r="AU144" s="142" t="s">
        <v>142</v>
      </c>
      <c r="AY144" s="13" t="s">
        <v>133</v>
      </c>
      <c r="BE144" s="143">
        <f t="shared" si="4"/>
        <v>0</v>
      </c>
      <c r="BF144" s="143">
        <f t="shared" si="5"/>
        <v>214.4</v>
      </c>
      <c r="BG144" s="143">
        <f t="shared" si="6"/>
        <v>0</v>
      </c>
      <c r="BH144" s="143">
        <f t="shared" si="7"/>
        <v>0</v>
      </c>
      <c r="BI144" s="143">
        <f t="shared" si="8"/>
        <v>0</v>
      </c>
      <c r="BJ144" s="13" t="s">
        <v>142</v>
      </c>
      <c r="BK144" s="143">
        <f t="shared" si="9"/>
        <v>214.4</v>
      </c>
      <c r="BL144" s="13" t="s">
        <v>156</v>
      </c>
      <c r="BM144" s="142" t="s">
        <v>531</v>
      </c>
    </row>
    <row r="145" spans="2:65" s="1" customFormat="1" ht="16.5" customHeight="1">
      <c r="B145" s="131"/>
      <c r="C145" s="132" t="s">
        <v>179</v>
      </c>
      <c r="D145" s="132" t="s">
        <v>136</v>
      </c>
      <c r="E145" s="133" t="s">
        <v>532</v>
      </c>
      <c r="F145" s="134" t="s">
        <v>533</v>
      </c>
      <c r="G145" s="135" t="s">
        <v>199</v>
      </c>
      <c r="H145" s="136">
        <v>20</v>
      </c>
      <c r="I145" s="137">
        <v>11.76</v>
      </c>
      <c r="J145" s="137">
        <f t="shared" si="0"/>
        <v>235.2</v>
      </c>
      <c r="K145" s="134" t="s">
        <v>140</v>
      </c>
      <c r="L145" s="26"/>
      <c r="M145" s="138" t="s">
        <v>1</v>
      </c>
      <c r="N145" s="139" t="s">
        <v>39</v>
      </c>
      <c r="O145" s="140">
        <v>0.24507999999999999</v>
      </c>
      <c r="P145" s="140">
        <f t="shared" si="1"/>
        <v>4.9016000000000002</v>
      </c>
      <c r="Q145" s="140">
        <v>1.48E-3</v>
      </c>
      <c r="R145" s="140">
        <f t="shared" si="2"/>
        <v>2.9600000000000001E-2</v>
      </c>
      <c r="S145" s="140">
        <v>0</v>
      </c>
      <c r="T145" s="141">
        <f t="shared" si="3"/>
        <v>0</v>
      </c>
      <c r="AR145" s="142" t="s">
        <v>156</v>
      </c>
      <c r="AT145" s="142" t="s">
        <v>136</v>
      </c>
      <c r="AU145" s="142" t="s">
        <v>142</v>
      </c>
      <c r="AY145" s="13" t="s">
        <v>133</v>
      </c>
      <c r="BE145" s="143">
        <f t="shared" si="4"/>
        <v>0</v>
      </c>
      <c r="BF145" s="143">
        <f t="shared" si="5"/>
        <v>235.2</v>
      </c>
      <c r="BG145" s="143">
        <f t="shared" si="6"/>
        <v>0</v>
      </c>
      <c r="BH145" s="143">
        <f t="shared" si="7"/>
        <v>0</v>
      </c>
      <c r="BI145" s="143">
        <f t="shared" si="8"/>
        <v>0</v>
      </c>
      <c r="BJ145" s="13" t="s">
        <v>142</v>
      </c>
      <c r="BK145" s="143">
        <f t="shared" si="9"/>
        <v>235.2</v>
      </c>
      <c r="BL145" s="13" t="s">
        <v>156</v>
      </c>
      <c r="BM145" s="142" t="s">
        <v>534</v>
      </c>
    </row>
    <row r="146" spans="2:65" s="1" customFormat="1" ht="16.5" customHeight="1">
      <c r="B146" s="131"/>
      <c r="C146" s="132" t="s">
        <v>183</v>
      </c>
      <c r="D146" s="132" t="s">
        <v>136</v>
      </c>
      <c r="E146" s="133" t="s">
        <v>535</v>
      </c>
      <c r="F146" s="134" t="s">
        <v>536</v>
      </c>
      <c r="G146" s="135" t="s">
        <v>199</v>
      </c>
      <c r="H146" s="136">
        <v>20</v>
      </c>
      <c r="I146" s="137">
        <v>14.33</v>
      </c>
      <c r="J146" s="137">
        <f t="shared" si="0"/>
        <v>286.60000000000002</v>
      </c>
      <c r="K146" s="134" t="s">
        <v>140</v>
      </c>
      <c r="L146" s="26"/>
      <c r="M146" s="138" t="s">
        <v>1</v>
      </c>
      <c r="N146" s="139" t="s">
        <v>39</v>
      </c>
      <c r="O146" s="140">
        <v>0.24507999999999999</v>
      </c>
      <c r="P146" s="140">
        <f t="shared" si="1"/>
        <v>4.9016000000000002</v>
      </c>
      <c r="Q146" s="140">
        <v>1.9300000000000001E-3</v>
      </c>
      <c r="R146" s="140">
        <f t="shared" si="2"/>
        <v>3.8600000000000002E-2</v>
      </c>
      <c r="S146" s="140">
        <v>0</v>
      </c>
      <c r="T146" s="141">
        <f t="shared" si="3"/>
        <v>0</v>
      </c>
      <c r="AR146" s="142" t="s">
        <v>156</v>
      </c>
      <c r="AT146" s="142" t="s">
        <v>136</v>
      </c>
      <c r="AU146" s="142" t="s">
        <v>142</v>
      </c>
      <c r="AY146" s="13" t="s">
        <v>133</v>
      </c>
      <c r="BE146" s="143">
        <f t="shared" si="4"/>
        <v>0</v>
      </c>
      <c r="BF146" s="143">
        <f t="shared" si="5"/>
        <v>286.60000000000002</v>
      </c>
      <c r="BG146" s="143">
        <f t="shared" si="6"/>
        <v>0</v>
      </c>
      <c r="BH146" s="143">
        <f t="shared" si="7"/>
        <v>0</v>
      </c>
      <c r="BI146" s="143">
        <f t="shared" si="8"/>
        <v>0</v>
      </c>
      <c r="BJ146" s="13" t="s">
        <v>142</v>
      </c>
      <c r="BK146" s="143">
        <f t="shared" si="9"/>
        <v>286.60000000000002</v>
      </c>
      <c r="BL146" s="13" t="s">
        <v>156</v>
      </c>
      <c r="BM146" s="142" t="s">
        <v>537</v>
      </c>
    </row>
    <row r="147" spans="2:65" s="1" customFormat="1" ht="16.5" customHeight="1">
      <c r="B147" s="131"/>
      <c r="C147" s="132" t="s">
        <v>187</v>
      </c>
      <c r="D147" s="132" t="s">
        <v>136</v>
      </c>
      <c r="E147" s="133" t="s">
        <v>538</v>
      </c>
      <c r="F147" s="134" t="s">
        <v>539</v>
      </c>
      <c r="G147" s="135" t="s">
        <v>199</v>
      </c>
      <c r="H147" s="136">
        <v>40</v>
      </c>
      <c r="I147" s="137">
        <v>19.059999999999999</v>
      </c>
      <c r="J147" s="137">
        <f t="shared" si="0"/>
        <v>762.4</v>
      </c>
      <c r="K147" s="134" t="s">
        <v>140</v>
      </c>
      <c r="L147" s="26"/>
      <c r="M147" s="138" t="s">
        <v>1</v>
      </c>
      <c r="N147" s="139" t="s">
        <v>39</v>
      </c>
      <c r="O147" s="140">
        <v>0.24507999999999999</v>
      </c>
      <c r="P147" s="140">
        <f t="shared" si="1"/>
        <v>9.8032000000000004</v>
      </c>
      <c r="Q147" s="140">
        <v>1.65E-3</v>
      </c>
      <c r="R147" s="140">
        <f t="shared" si="2"/>
        <v>6.6000000000000003E-2</v>
      </c>
      <c r="S147" s="140">
        <v>0</v>
      </c>
      <c r="T147" s="141">
        <f t="shared" si="3"/>
        <v>0</v>
      </c>
      <c r="AR147" s="142" t="s">
        <v>156</v>
      </c>
      <c r="AT147" s="142" t="s">
        <v>136</v>
      </c>
      <c r="AU147" s="142" t="s">
        <v>142</v>
      </c>
      <c r="AY147" s="13" t="s">
        <v>133</v>
      </c>
      <c r="BE147" s="143">
        <f t="shared" si="4"/>
        <v>0</v>
      </c>
      <c r="BF147" s="143">
        <f t="shared" si="5"/>
        <v>762.4</v>
      </c>
      <c r="BG147" s="143">
        <f t="shared" si="6"/>
        <v>0</v>
      </c>
      <c r="BH147" s="143">
        <f t="shared" si="7"/>
        <v>0</v>
      </c>
      <c r="BI147" s="143">
        <f t="shared" si="8"/>
        <v>0</v>
      </c>
      <c r="BJ147" s="13" t="s">
        <v>142</v>
      </c>
      <c r="BK147" s="143">
        <f t="shared" si="9"/>
        <v>762.4</v>
      </c>
      <c r="BL147" s="13" t="s">
        <v>156</v>
      </c>
      <c r="BM147" s="142" t="s">
        <v>540</v>
      </c>
    </row>
    <row r="148" spans="2:65" s="1" customFormat="1" ht="16.5" customHeight="1">
      <c r="B148" s="131"/>
      <c r="C148" s="144" t="s">
        <v>541</v>
      </c>
      <c r="D148" s="144" t="s">
        <v>174</v>
      </c>
      <c r="E148" s="145" t="s">
        <v>542</v>
      </c>
      <c r="F148" s="146" t="s">
        <v>543</v>
      </c>
      <c r="G148" s="147" t="s">
        <v>146</v>
      </c>
      <c r="H148" s="148">
        <v>40</v>
      </c>
      <c r="I148" s="149">
        <v>1.89</v>
      </c>
      <c r="J148" s="149">
        <f t="shared" si="0"/>
        <v>75.599999999999994</v>
      </c>
      <c r="K148" s="146" t="s">
        <v>140</v>
      </c>
      <c r="L148" s="150"/>
      <c r="M148" s="151" t="s">
        <v>1</v>
      </c>
      <c r="N148" s="152" t="s">
        <v>39</v>
      </c>
      <c r="O148" s="140">
        <v>0</v>
      </c>
      <c r="P148" s="140">
        <f t="shared" si="1"/>
        <v>0</v>
      </c>
      <c r="Q148" s="140">
        <v>4.1E-5</v>
      </c>
      <c r="R148" s="140">
        <f t="shared" si="2"/>
        <v>1.64E-3</v>
      </c>
      <c r="S148" s="140">
        <v>0</v>
      </c>
      <c r="T148" s="141">
        <f t="shared" si="3"/>
        <v>0</v>
      </c>
      <c r="AR148" s="142" t="s">
        <v>271</v>
      </c>
      <c r="AT148" s="142" t="s">
        <v>174</v>
      </c>
      <c r="AU148" s="142" t="s">
        <v>142</v>
      </c>
      <c r="AY148" s="13" t="s">
        <v>133</v>
      </c>
      <c r="BE148" s="143">
        <f t="shared" si="4"/>
        <v>0</v>
      </c>
      <c r="BF148" s="143">
        <f t="shared" si="5"/>
        <v>75.599999999999994</v>
      </c>
      <c r="BG148" s="143">
        <f t="shared" si="6"/>
        <v>0</v>
      </c>
      <c r="BH148" s="143">
        <f t="shared" si="7"/>
        <v>0</v>
      </c>
      <c r="BI148" s="143">
        <f t="shared" si="8"/>
        <v>0</v>
      </c>
      <c r="BJ148" s="13" t="s">
        <v>142</v>
      </c>
      <c r="BK148" s="143">
        <f t="shared" si="9"/>
        <v>75.599999999999994</v>
      </c>
      <c r="BL148" s="13" t="s">
        <v>156</v>
      </c>
      <c r="BM148" s="142" t="s">
        <v>544</v>
      </c>
    </row>
    <row r="149" spans="2:65" s="1" customFormat="1" ht="16.5" customHeight="1">
      <c r="B149" s="131"/>
      <c r="C149" s="144" t="s">
        <v>304</v>
      </c>
      <c r="D149" s="144" t="s">
        <v>174</v>
      </c>
      <c r="E149" s="145" t="s">
        <v>545</v>
      </c>
      <c r="F149" s="146" t="s">
        <v>546</v>
      </c>
      <c r="G149" s="147" t="s">
        <v>146</v>
      </c>
      <c r="H149" s="148">
        <v>6</v>
      </c>
      <c r="I149" s="149">
        <v>2.54</v>
      </c>
      <c r="J149" s="149">
        <f t="shared" si="0"/>
        <v>15.24</v>
      </c>
      <c r="K149" s="146" t="s">
        <v>140</v>
      </c>
      <c r="L149" s="150"/>
      <c r="M149" s="151" t="s">
        <v>1</v>
      </c>
      <c r="N149" s="152" t="s">
        <v>39</v>
      </c>
      <c r="O149" s="140">
        <v>0</v>
      </c>
      <c r="P149" s="140">
        <f t="shared" si="1"/>
        <v>0</v>
      </c>
      <c r="Q149" s="140">
        <v>8.1000000000000004E-5</v>
      </c>
      <c r="R149" s="140">
        <f t="shared" si="2"/>
        <v>4.86E-4</v>
      </c>
      <c r="S149" s="140">
        <v>0</v>
      </c>
      <c r="T149" s="141">
        <f t="shared" si="3"/>
        <v>0</v>
      </c>
      <c r="AR149" s="142" t="s">
        <v>271</v>
      </c>
      <c r="AT149" s="142" t="s">
        <v>174</v>
      </c>
      <c r="AU149" s="142" t="s">
        <v>142</v>
      </c>
      <c r="AY149" s="13" t="s">
        <v>133</v>
      </c>
      <c r="BE149" s="143">
        <f t="shared" si="4"/>
        <v>0</v>
      </c>
      <c r="BF149" s="143">
        <f t="shared" si="5"/>
        <v>15.24</v>
      </c>
      <c r="BG149" s="143">
        <f t="shared" si="6"/>
        <v>0</v>
      </c>
      <c r="BH149" s="143">
        <f t="shared" si="7"/>
        <v>0</v>
      </c>
      <c r="BI149" s="143">
        <f t="shared" si="8"/>
        <v>0</v>
      </c>
      <c r="BJ149" s="13" t="s">
        <v>142</v>
      </c>
      <c r="BK149" s="143">
        <f t="shared" si="9"/>
        <v>15.24</v>
      </c>
      <c r="BL149" s="13" t="s">
        <v>156</v>
      </c>
      <c r="BM149" s="142" t="s">
        <v>547</v>
      </c>
    </row>
    <row r="150" spans="2:65" s="1" customFormat="1" ht="16.5" customHeight="1">
      <c r="B150" s="131"/>
      <c r="C150" s="144" t="s">
        <v>308</v>
      </c>
      <c r="D150" s="144" t="s">
        <v>174</v>
      </c>
      <c r="E150" s="145" t="s">
        <v>548</v>
      </c>
      <c r="F150" s="146" t="s">
        <v>549</v>
      </c>
      <c r="G150" s="147" t="s">
        <v>146</v>
      </c>
      <c r="H150" s="148">
        <v>8</v>
      </c>
      <c r="I150" s="149">
        <v>3.48</v>
      </c>
      <c r="J150" s="149">
        <f t="shared" si="0"/>
        <v>27.84</v>
      </c>
      <c r="K150" s="146" t="s">
        <v>140</v>
      </c>
      <c r="L150" s="150"/>
      <c r="M150" s="151" t="s">
        <v>1</v>
      </c>
      <c r="N150" s="152" t="s">
        <v>39</v>
      </c>
      <c r="O150" s="140">
        <v>0</v>
      </c>
      <c r="P150" s="140">
        <f t="shared" si="1"/>
        <v>0</v>
      </c>
      <c r="Q150" s="140">
        <v>1.1900000000000001E-4</v>
      </c>
      <c r="R150" s="140">
        <f t="shared" si="2"/>
        <v>9.5200000000000005E-4</v>
      </c>
      <c r="S150" s="140">
        <v>0</v>
      </c>
      <c r="T150" s="141">
        <f t="shared" si="3"/>
        <v>0</v>
      </c>
      <c r="AR150" s="142" t="s">
        <v>271</v>
      </c>
      <c r="AT150" s="142" t="s">
        <v>174</v>
      </c>
      <c r="AU150" s="142" t="s">
        <v>142</v>
      </c>
      <c r="AY150" s="13" t="s">
        <v>133</v>
      </c>
      <c r="BE150" s="143">
        <f t="shared" si="4"/>
        <v>0</v>
      </c>
      <c r="BF150" s="143">
        <f t="shared" si="5"/>
        <v>27.84</v>
      </c>
      <c r="BG150" s="143">
        <f t="shared" si="6"/>
        <v>0</v>
      </c>
      <c r="BH150" s="143">
        <f t="shared" si="7"/>
        <v>0</v>
      </c>
      <c r="BI150" s="143">
        <f t="shared" si="8"/>
        <v>0</v>
      </c>
      <c r="BJ150" s="13" t="s">
        <v>142</v>
      </c>
      <c r="BK150" s="143">
        <f t="shared" si="9"/>
        <v>27.84</v>
      </c>
      <c r="BL150" s="13" t="s">
        <v>156</v>
      </c>
      <c r="BM150" s="142" t="s">
        <v>550</v>
      </c>
    </row>
    <row r="151" spans="2:65" s="1" customFormat="1" ht="16.5" customHeight="1">
      <c r="B151" s="131"/>
      <c r="C151" s="144" t="s">
        <v>312</v>
      </c>
      <c r="D151" s="144" t="s">
        <v>174</v>
      </c>
      <c r="E151" s="145" t="s">
        <v>551</v>
      </c>
      <c r="F151" s="146" t="s">
        <v>552</v>
      </c>
      <c r="G151" s="147" t="s">
        <v>146</v>
      </c>
      <c r="H151" s="148">
        <v>6</v>
      </c>
      <c r="I151" s="149">
        <v>3.48</v>
      </c>
      <c r="J151" s="149">
        <f t="shared" si="0"/>
        <v>20.88</v>
      </c>
      <c r="K151" s="146" t="s">
        <v>140</v>
      </c>
      <c r="L151" s="150"/>
      <c r="M151" s="151" t="s">
        <v>1</v>
      </c>
      <c r="N151" s="152" t="s">
        <v>39</v>
      </c>
      <c r="O151" s="140">
        <v>0</v>
      </c>
      <c r="P151" s="140">
        <f t="shared" si="1"/>
        <v>0</v>
      </c>
      <c r="Q151" s="140">
        <v>1.18E-4</v>
      </c>
      <c r="R151" s="140">
        <f t="shared" si="2"/>
        <v>7.0799999999999997E-4</v>
      </c>
      <c r="S151" s="140">
        <v>0</v>
      </c>
      <c r="T151" s="141">
        <f t="shared" si="3"/>
        <v>0</v>
      </c>
      <c r="AR151" s="142" t="s">
        <v>271</v>
      </c>
      <c r="AT151" s="142" t="s">
        <v>174</v>
      </c>
      <c r="AU151" s="142" t="s">
        <v>142</v>
      </c>
      <c r="AY151" s="13" t="s">
        <v>133</v>
      </c>
      <c r="BE151" s="143">
        <f t="shared" si="4"/>
        <v>0</v>
      </c>
      <c r="BF151" s="143">
        <f t="shared" si="5"/>
        <v>20.88</v>
      </c>
      <c r="BG151" s="143">
        <f t="shared" si="6"/>
        <v>0</v>
      </c>
      <c r="BH151" s="143">
        <f t="shared" si="7"/>
        <v>0</v>
      </c>
      <c r="BI151" s="143">
        <f t="shared" si="8"/>
        <v>0</v>
      </c>
      <c r="BJ151" s="13" t="s">
        <v>142</v>
      </c>
      <c r="BK151" s="143">
        <f t="shared" si="9"/>
        <v>20.88</v>
      </c>
      <c r="BL151" s="13" t="s">
        <v>156</v>
      </c>
      <c r="BM151" s="142" t="s">
        <v>553</v>
      </c>
    </row>
    <row r="152" spans="2:65" s="1" customFormat="1" ht="16.5" customHeight="1">
      <c r="B152" s="131"/>
      <c r="C152" s="144" t="s">
        <v>316</v>
      </c>
      <c r="D152" s="144" t="s">
        <v>174</v>
      </c>
      <c r="E152" s="145" t="s">
        <v>554</v>
      </c>
      <c r="F152" s="146" t="s">
        <v>555</v>
      </c>
      <c r="G152" s="147" t="s">
        <v>146</v>
      </c>
      <c r="H152" s="148">
        <v>10</v>
      </c>
      <c r="I152" s="149">
        <v>7.34</v>
      </c>
      <c r="J152" s="149">
        <f t="shared" si="0"/>
        <v>73.400000000000006</v>
      </c>
      <c r="K152" s="146" t="s">
        <v>140</v>
      </c>
      <c r="L152" s="150"/>
      <c r="M152" s="151" t="s">
        <v>1</v>
      </c>
      <c r="N152" s="152" t="s">
        <v>39</v>
      </c>
      <c r="O152" s="140">
        <v>0</v>
      </c>
      <c r="P152" s="140">
        <f t="shared" si="1"/>
        <v>0</v>
      </c>
      <c r="Q152" s="140">
        <v>1.8900000000000001E-4</v>
      </c>
      <c r="R152" s="140">
        <f t="shared" si="2"/>
        <v>1.8900000000000002E-3</v>
      </c>
      <c r="S152" s="140">
        <v>0</v>
      </c>
      <c r="T152" s="141">
        <f t="shared" si="3"/>
        <v>0</v>
      </c>
      <c r="AR152" s="142" t="s">
        <v>271</v>
      </c>
      <c r="AT152" s="142" t="s">
        <v>174</v>
      </c>
      <c r="AU152" s="142" t="s">
        <v>142</v>
      </c>
      <c r="AY152" s="13" t="s">
        <v>133</v>
      </c>
      <c r="BE152" s="143">
        <f t="shared" si="4"/>
        <v>0</v>
      </c>
      <c r="BF152" s="143">
        <f t="shared" si="5"/>
        <v>73.400000000000006</v>
      </c>
      <c r="BG152" s="143">
        <f t="shared" si="6"/>
        <v>0</v>
      </c>
      <c r="BH152" s="143">
        <f t="shared" si="7"/>
        <v>0</v>
      </c>
      <c r="BI152" s="143">
        <f t="shared" si="8"/>
        <v>0</v>
      </c>
      <c r="BJ152" s="13" t="s">
        <v>142</v>
      </c>
      <c r="BK152" s="143">
        <f t="shared" si="9"/>
        <v>73.400000000000006</v>
      </c>
      <c r="BL152" s="13" t="s">
        <v>156</v>
      </c>
      <c r="BM152" s="142" t="s">
        <v>556</v>
      </c>
    </row>
    <row r="153" spans="2:65" s="1" customFormat="1" ht="16.5" customHeight="1">
      <c r="B153" s="131"/>
      <c r="C153" s="144" t="s">
        <v>337</v>
      </c>
      <c r="D153" s="144" t="s">
        <v>174</v>
      </c>
      <c r="E153" s="145" t="s">
        <v>557</v>
      </c>
      <c r="F153" s="146" t="s">
        <v>555</v>
      </c>
      <c r="G153" s="147" t="s">
        <v>146</v>
      </c>
      <c r="H153" s="148">
        <v>6</v>
      </c>
      <c r="I153" s="149">
        <v>7.61</v>
      </c>
      <c r="J153" s="149">
        <f t="shared" si="0"/>
        <v>45.66</v>
      </c>
      <c r="K153" s="146" t="s">
        <v>140</v>
      </c>
      <c r="L153" s="150"/>
      <c r="M153" s="151" t="s">
        <v>1</v>
      </c>
      <c r="N153" s="152" t="s">
        <v>39</v>
      </c>
      <c r="O153" s="140">
        <v>0</v>
      </c>
      <c r="P153" s="140">
        <f t="shared" si="1"/>
        <v>0</v>
      </c>
      <c r="Q153" s="140">
        <v>1.8599999999999999E-4</v>
      </c>
      <c r="R153" s="140">
        <f t="shared" si="2"/>
        <v>1.116E-3</v>
      </c>
      <c r="S153" s="140">
        <v>0</v>
      </c>
      <c r="T153" s="141">
        <f t="shared" si="3"/>
        <v>0</v>
      </c>
      <c r="AR153" s="142" t="s">
        <v>271</v>
      </c>
      <c r="AT153" s="142" t="s">
        <v>174</v>
      </c>
      <c r="AU153" s="142" t="s">
        <v>142</v>
      </c>
      <c r="AY153" s="13" t="s">
        <v>133</v>
      </c>
      <c r="BE153" s="143">
        <f t="shared" si="4"/>
        <v>0</v>
      </c>
      <c r="BF153" s="143">
        <f t="shared" si="5"/>
        <v>45.66</v>
      </c>
      <c r="BG153" s="143">
        <f t="shared" si="6"/>
        <v>0</v>
      </c>
      <c r="BH153" s="143">
        <f t="shared" si="7"/>
        <v>0</v>
      </c>
      <c r="BI153" s="143">
        <f t="shared" si="8"/>
        <v>0</v>
      </c>
      <c r="BJ153" s="13" t="s">
        <v>142</v>
      </c>
      <c r="BK153" s="143">
        <f t="shared" si="9"/>
        <v>45.66</v>
      </c>
      <c r="BL153" s="13" t="s">
        <v>156</v>
      </c>
      <c r="BM153" s="142" t="s">
        <v>558</v>
      </c>
    </row>
    <row r="154" spans="2:65" s="1" customFormat="1" ht="16.5" customHeight="1">
      <c r="B154" s="131"/>
      <c r="C154" s="144" t="s">
        <v>341</v>
      </c>
      <c r="D154" s="144" t="s">
        <v>174</v>
      </c>
      <c r="E154" s="145" t="s">
        <v>559</v>
      </c>
      <c r="F154" s="146" t="s">
        <v>560</v>
      </c>
      <c r="G154" s="147" t="s">
        <v>146</v>
      </c>
      <c r="H154" s="148">
        <v>4</v>
      </c>
      <c r="I154" s="149">
        <v>7.56</v>
      </c>
      <c r="J154" s="149">
        <f t="shared" si="0"/>
        <v>30.24</v>
      </c>
      <c r="K154" s="146" t="s">
        <v>140</v>
      </c>
      <c r="L154" s="150"/>
      <c r="M154" s="151" t="s">
        <v>1</v>
      </c>
      <c r="N154" s="152" t="s">
        <v>39</v>
      </c>
      <c r="O154" s="140">
        <v>0</v>
      </c>
      <c r="P154" s="140">
        <f t="shared" si="1"/>
        <v>0</v>
      </c>
      <c r="Q154" s="140">
        <v>7.7000000000000001E-5</v>
      </c>
      <c r="R154" s="140">
        <f t="shared" si="2"/>
        <v>3.0800000000000001E-4</v>
      </c>
      <c r="S154" s="140">
        <v>0</v>
      </c>
      <c r="T154" s="141">
        <f t="shared" si="3"/>
        <v>0</v>
      </c>
      <c r="AR154" s="142" t="s">
        <v>271</v>
      </c>
      <c r="AT154" s="142" t="s">
        <v>174</v>
      </c>
      <c r="AU154" s="142" t="s">
        <v>142</v>
      </c>
      <c r="AY154" s="13" t="s">
        <v>133</v>
      </c>
      <c r="BE154" s="143">
        <f t="shared" si="4"/>
        <v>0</v>
      </c>
      <c r="BF154" s="143">
        <f t="shared" si="5"/>
        <v>30.24</v>
      </c>
      <c r="BG154" s="143">
        <f t="shared" si="6"/>
        <v>0</v>
      </c>
      <c r="BH154" s="143">
        <f t="shared" si="7"/>
        <v>0</v>
      </c>
      <c r="BI154" s="143">
        <f t="shared" si="8"/>
        <v>0</v>
      </c>
      <c r="BJ154" s="13" t="s">
        <v>142</v>
      </c>
      <c r="BK154" s="143">
        <f t="shared" si="9"/>
        <v>30.24</v>
      </c>
      <c r="BL154" s="13" t="s">
        <v>156</v>
      </c>
      <c r="BM154" s="142" t="s">
        <v>561</v>
      </c>
    </row>
    <row r="155" spans="2:65" s="1" customFormat="1" ht="16.5" customHeight="1">
      <c r="B155" s="131"/>
      <c r="C155" s="144" t="s">
        <v>345</v>
      </c>
      <c r="D155" s="144" t="s">
        <v>174</v>
      </c>
      <c r="E155" s="145" t="s">
        <v>562</v>
      </c>
      <c r="F155" s="146" t="s">
        <v>563</v>
      </c>
      <c r="G155" s="147" t="s">
        <v>146</v>
      </c>
      <c r="H155" s="148">
        <v>6</v>
      </c>
      <c r="I155" s="149">
        <v>4.5</v>
      </c>
      <c r="J155" s="149">
        <f t="shared" si="0"/>
        <v>27</v>
      </c>
      <c r="K155" s="146" t="s">
        <v>140</v>
      </c>
      <c r="L155" s="150"/>
      <c r="M155" s="151" t="s">
        <v>1</v>
      </c>
      <c r="N155" s="152" t="s">
        <v>39</v>
      </c>
      <c r="O155" s="140">
        <v>0</v>
      </c>
      <c r="P155" s="140">
        <f t="shared" si="1"/>
        <v>0</v>
      </c>
      <c r="Q155" s="140">
        <v>7.6600000000000005E-5</v>
      </c>
      <c r="R155" s="140">
        <f t="shared" si="2"/>
        <v>4.596E-4</v>
      </c>
      <c r="S155" s="140">
        <v>0</v>
      </c>
      <c r="T155" s="141">
        <f t="shared" si="3"/>
        <v>0</v>
      </c>
      <c r="AR155" s="142" t="s">
        <v>271</v>
      </c>
      <c r="AT155" s="142" t="s">
        <v>174</v>
      </c>
      <c r="AU155" s="142" t="s">
        <v>142</v>
      </c>
      <c r="AY155" s="13" t="s">
        <v>133</v>
      </c>
      <c r="BE155" s="143">
        <f t="shared" si="4"/>
        <v>0</v>
      </c>
      <c r="BF155" s="143">
        <f t="shared" si="5"/>
        <v>27</v>
      </c>
      <c r="BG155" s="143">
        <f t="shared" si="6"/>
        <v>0</v>
      </c>
      <c r="BH155" s="143">
        <f t="shared" si="7"/>
        <v>0</v>
      </c>
      <c r="BI155" s="143">
        <f t="shared" si="8"/>
        <v>0</v>
      </c>
      <c r="BJ155" s="13" t="s">
        <v>142</v>
      </c>
      <c r="BK155" s="143">
        <f t="shared" si="9"/>
        <v>27</v>
      </c>
      <c r="BL155" s="13" t="s">
        <v>156</v>
      </c>
      <c r="BM155" s="142" t="s">
        <v>564</v>
      </c>
    </row>
    <row r="156" spans="2:65" s="1" customFormat="1" ht="16.5" customHeight="1">
      <c r="B156" s="131"/>
      <c r="C156" s="144" t="s">
        <v>351</v>
      </c>
      <c r="D156" s="144" t="s">
        <v>174</v>
      </c>
      <c r="E156" s="145" t="s">
        <v>565</v>
      </c>
      <c r="F156" s="146" t="s">
        <v>566</v>
      </c>
      <c r="G156" s="147" t="s">
        <v>146</v>
      </c>
      <c r="H156" s="148">
        <v>14</v>
      </c>
      <c r="I156" s="149">
        <v>4.78</v>
      </c>
      <c r="J156" s="149">
        <f t="shared" si="0"/>
        <v>66.92</v>
      </c>
      <c r="K156" s="146" t="s">
        <v>140</v>
      </c>
      <c r="L156" s="150"/>
      <c r="M156" s="151" t="s">
        <v>1</v>
      </c>
      <c r="N156" s="152" t="s">
        <v>39</v>
      </c>
      <c r="O156" s="140">
        <v>0</v>
      </c>
      <c r="P156" s="140">
        <f t="shared" si="1"/>
        <v>0</v>
      </c>
      <c r="Q156" s="140">
        <v>5.9999999999999995E-4</v>
      </c>
      <c r="R156" s="140">
        <f t="shared" si="2"/>
        <v>8.3999999999999995E-3</v>
      </c>
      <c r="S156" s="140">
        <v>0</v>
      </c>
      <c r="T156" s="141">
        <f t="shared" si="3"/>
        <v>0</v>
      </c>
      <c r="AR156" s="142" t="s">
        <v>271</v>
      </c>
      <c r="AT156" s="142" t="s">
        <v>174</v>
      </c>
      <c r="AU156" s="142" t="s">
        <v>142</v>
      </c>
      <c r="AY156" s="13" t="s">
        <v>133</v>
      </c>
      <c r="BE156" s="143">
        <f t="shared" si="4"/>
        <v>0</v>
      </c>
      <c r="BF156" s="143">
        <f t="shared" si="5"/>
        <v>66.92</v>
      </c>
      <c r="BG156" s="143">
        <f t="shared" si="6"/>
        <v>0</v>
      </c>
      <c r="BH156" s="143">
        <f t="shared" si="7"/>
        <v>0</v>
      </c>
      <c r="BI156" s="143">
        <f t="shared" si="8"/>
        <v>0</v>
      </c>
      <c r="BJ156" s="13" t="s">
        <v>142</v>
      </c>
      <c r="BK156" s="143">
        <f t="shared" si="9"/>
        <v>66.92</v>
      </c>
      <c r="BL156" s="13" t="s">
        <v>156</v>
      </c>
      <c r="BM156" s="142" t="s">
        <v>567</v>
      </c>
    </row>
    <row r="157" spans="2:65" s="1" customFormat="1" ht="16.5" customHeight="1">
      <c r="B157" s="131"/>
      <c r="C157" s="144" t="s">
        <v>355</v>
      </c>
      <c r="D157" s="144" t="s">
        <v>174</v>
      </c>
      <c r="E157" s="145" t="s">
        <v>568</v>
      </c>
      <c r="F157" s="146" t="s">
        <v>569</v>
      </c>
      <c r="G157" s="147" t="s">
        <v>146</v>
      </c>
      <c r="H157" s="148">
        <v>4</v>
      </c>
      <c r="I157" s="149">
        <v>15.07</v>
      </c>
      <c r="J157" s="149">
        <f t="shared" si="0"/>
        <v>60.28</v>
      </c>
      <c r="K157" s="146" t="s">
        <v>140</v>
      </c>
      <c r="L157" s="150"/>
      <c r="M157" s="151" t="s">
        <v>1</v>
      </c>
      <c r="N157" s="152" t="s">
        <v>39</v>
      </c>
      <c r="O157" s="140">
        <v>0</v>
      </c>
      <c r="P157" s="140">
        <f t="shared" si="1"/>
        <v>0</v>
      </c>
      <c r="Q157" s="140">
        <v>1.372E-4</v>
      </c>
      <c r="R157" s="140">
        <f t="shared" si="2"/>
        <v>5.488E-4</v>
      </c>
      <c r="S157" s="140">
        <v>0</v>
      </c>
      <c r="T157" s="141">
        <f t="shared" si="3"/>
        <v>0</v>
      </c>
      <c r="AR157" s="142" t="s">
        <v>271</v>
      </c>
      <c r="AT157" s="142" t="s">
        <v>174</v>
      </c>
      <c r="AU157" s="142" t="s">
        <v>142</v>
      </c>
      <c r="AY157" s="13" t="s">
        <v>133</v>
      </c>
      <c r="BE157" s="143">
        <f t="shared" si="4"/>
        <v>0</v>
      </c>
      <c r="BF157" s="143">
        <f t="shared" si="5"/>
        <v>60.28</v>
      </c>
      <c r="BG157" s="143">
        <f t="shared" si="6"/>
        <v>0</v>
      </c>
      <c r="BH157" s="143">
        <f t="shared" si="7"/>
        <v>0</v>
      </c>
      <c r="BI157" s="143">
        <f t="shared" si="8"/>
        <v>0</v>
      </c>
      <c r="BJ157" s="13" t="s">
        <v>142</v>
      </c>
      <c r="BK157" s="143">
        <f t="shared" si="9"/>
        <v>60.28</v>
      </c>
      <c r="BL157" s="13" t="s">
        <v>156</v>
      </c>
      <c r="BM157" s="142" t="s">
        <v>570</v>
      </c>
    </row>
    <row r="158" spans="2:65" s="1" customFormat="1" ht="16.5" customHeight="1">
      <c r="B158" s="131"/>
      <c r="C158" s="144" t="s">
        <v>359</v>
      </c>
      <c r="D158" s="144" t="s">
        <v>174</v>
      </c>
      <c r="E158" s="145" t="s">
        <v>571</v>
      </c>
      <c r="F158" s="146" t="s">
        <v>572</v>
      </c>
      <c r="G158" s="147" t="s">
        <v>146</v>
      </c>
      <c r="H158" s="148">
        <v>2</v>
      </c>
      <c r="I158" s="149">
        <v>9.7200000000000006</v>
      </c>
      <c r="J158" s="149">
        <f t="shared" si="0"/>
        <v>19.440000000000001</v>
      </c>
      <c r="K158" s="146" t="s">
        <v>140</v>
      </c>
      <c r="L158" s="150"/>
      <c r="M158" s="151" t="s">
        <v>1</v>
      </c>
      <c r="N158" s="152" t="s">
        <v>39</v>
      </c>
      <c r="O158" s="140">
        <v>0</v>
      </c>
      <c r="P158" s="140">
        <f t="shared" si="1"/>
        <v>0</v>
      </c>
      <c r="Q158" s="140">
        <v>1.9799999999999999E-4</v>
      </c>
      <c r="R158" s="140">
        <f t="shared" si="2"/>
        <v>3.9599999999999998E-4</v>
      </c>
      <c r="S158" s="140">
        <v>0</v>
      </c>
      <c r="T158" s="141">
        <f t="shared" si="3"/>
        <v>0</v>
      </c>
      <c r="AR158" s="142" t="s">
        <v>271</v>
      </c>
      <c r="AT158" s="142" t="s">
        <v>174</v>
      </c>
      <c r="AU158" s="142" t="s">
        <v>142</v>
      </c>
      <c r="AY158" s="13" t="s">
        <v>133</v>
      </c>
      <c r="BE158" s="143">
        <f t="shared" si="4"/>
        <v>0</v>
      </c>
      <c r="BF158" s="143">
        <f t="shared" si="5"/>
        <v>19.440000000000001</v>
      </c>
      <c r="BG158" s="143">
        <f t="shared" si="6"/>
        <v>0</v>
      </c>
      <c r="BH158" s="143">
        <f t="shared" si="7"/>
        <v>0</v>
      </c>
      <c r="BI158" s="143">
        <f t="shared" si="8"/>
        <v>0</v>
      </c>
      <c r="BJ158" s="13" t="s">
        <v>142</v>
      </c>
      <c r="BK158" s="143">
        <f t="shared" si="9"/>
        <v>19.440000000000001</v>
      </c>
      <c r="BL158" s="13" t="s">
        <v>156</v>
      </c>
      <c r="BM158" s="142" t="s">
        <v>573</v>
      </c>
    </row>
    <row r="159" spans="2:65" s="1" customFormat="1" ht="16.5" customHeight="1">
      <c r="B159" s="131"/>
      <c r="C159" s="144" t="s">
        <v>365</v>
      </c>
      <c r="D159" s="144" t="s">
        <v>174</v>
      </c>
      <c r="E159" s="145" t="s">
        <v>574</v>
      </c>
      <c r="F159" s="146" t="s">
        <v>575</v>
      </c>
      <c r="G159" s="147" t="s">
        <v>146</v>
      </c>
      <c r="H159" s="148">
        <v>8</v>
      </c>
      <c r="I159" s="149">
        <v>11.98</v>
      </c>
      <c r="J159" s="149">
        <f t="shared" si="0"/>
        <v>95.84</v>
      </c>
      <c r="K159" s="146" t="s">
        <v>140</v>
      </c>
      <c r="L159" s="150"/>
      <c r="M159" s="151" t="s">
        <v>1</v>
      </c>
      <c r="N159" s="152" t="s">
        <v>39</v>
      </c>
      <c r="O159" s="140">
        <v>0</v>
      </c>
      <c r="P159" s="140">
        <f t="shared" si="1"/>
        <v>0</v>
      </c>
      <c r="Q159" s="140">
        <v>2.03E-4</v>
      </c>
      <c r="R159" s="140">
        <f t="shared" si="2"/>
        <v>1.624E-3</v>
      </c>
      <c r="S159" s="140">
        <v>0</v>
      </c>
      <c r="T159" s="141">
        <f t="shared" si="3"/>
        <v>0</v>
      </c>
      <c r="AR159" s="142" t="s">
        <v>271</v>
      </c>
      <c r="AT159" s="142" t="s">
        <v>174</v>
      </c>
      <c r="AU159" s="142" t="s">
        <v>142</v>
      </c>
      <c r="AY159" s="13" t="s">
        <v>133</v>
      </c>
      <c r="BE159" s="143">
        <f t="shared" si="4"/>
        <v>0</v>
      </c>
      <c r="BF159" s="143">
        <f t="shared" si="5"/>
        <v>95.84</v>
      </c>
      <c r="BG159" s="143">
        <f t="shared" si="6"/>
        <v>0</v>
      </c>
      <c r="BH159" s="143">
        <f t="shared" si="7"/>
        <v>0</v>
      </c>
      <c r="BI159" s="143">
        <f t="shared" si="8"/>
        <v>0</v>
      </c>
      <c r="BJ159" s="13" t="s">
        <v>142</v>
      </c>
      <c r="BK159" s="143">
        <f t="shared" si="9"/>
        <v>95.84</v>
      </c>
      <c r="BL159" s="13" t="s">
        <v>156</v>
      </c>
      <c r="BM159" s="142" t="s">
        <v>576</v>
      </c>
    </row>
    <row r="160" spans="2:65" s="1" customFormat="1" ht="16.5" customHeight="1">
      <c r="B160" s="131"/>
      <c r="C160" s="144" t="s">
        <v>369</v>
      </c>
      <c r="D160" s="144" t="s">
        <v>174</v>
      </c>
      <c r="E160" s="145" t="s">
        <v>577</v>
      </c>
      <c r="F160" s="146" t="s">
        <v>578</v>
      </c>
      <c r="G160" s="147" t="s">
        <v>146</v>
      </c>
      <c r="H160" s="148">
        <v>4</v>
      </c>
      <c r="I160" s="149">
        <v>8.7799999999999994</v>
      </c>
      <c r="J160" s="149">
        <f t="shared" si="0"/>
        <v>35.119999999999997</v>
      </c>
      <c r="K160" s="146" t="s">
        <v>140</v>
      </c>
      <c r="L160" s="150"/>
      <c r="M160" s="151" t="s">
        <v>1</v>
      </c>
      <c r="N160" s="152" t="s">
        <v>39</v>
      </c>
      <c r="O160" s="140">
        <v>0</v>
      </c>
      <c r="P160" s="140">
        <f t="shared" si="1"/>
        <v>0</v>
      </c>
      <c r="Q160" s="140">
        <v>1.4200000000000001E-4</v>
      </c>
      <c r="R160" s="140">
        <f t="shared" si="2"/>
        <v>5.6800000000000004E-4</v>
      </c>
      <c r="S160" s="140">
        <v>0</v>
      </c>
      <c r="T160" s="141">
        <f t="shared" si="3"/>
        <v>0</v>
      </c>
      <c r="AR160" s="142" t="s">
        <v>271</v>
      </c>
      <c r="AT160" s="142" t="s">
        <v>174</v>
      </c>
      <c r="AU160" s="142" t="s">
        <v>142</v>
      </c>
      <c r="AY160" s="13" t="s">
        <v>133</v>
      </c>
      <c r="BE160" s="143">
        <f t="shared" si="4"/>
        <v>0</v>
      </c>
      <c r="BF160" s="143">
        <f t="shared" si="5"/>
        <v>35.119999999999997</v>
      </c>
      <c r="BG160" s="143">
        <f t="shared" si="6"/>
        <v>0</v>
      </c>
      <c r="BH160" s="143">
        <f t="shared" si="7"/>
        <v>0</v>
      </c>
      <c r="BI160" s="143">
        <f t="shared" si="8"/>
        <v>0</v>
      </c>
      <c r="BJ160" s="13" t="s">
        <v>142</v>
      </c>
      <c r="BK160" s="143">
        <f t="shared" si="9"/>
        <v>35.119999999999997</v>
      </c>
      <c r="BL160" s="13" t="s">
        <v>156</v>
      </c>
      <c r="BM160" s="142" t="s">
        <v>579</v>
      </c>
    </row>
    <row r="161" spans="2:65" s="1" customFormat="1" ht="16.5" customHeight="1">
      <c r="B161" s="131"/>
      <c r="C161" s="144" t="s">
        <v>373</v>
      </c>
      <c r="D161" s="144" t="s">
        <v>174</v>
      </c>
      <c r="E161" s="145" t="s">
        <v>580</v>
      </c>
      <c r="F161" s="146" t="s">
        <v>581</v>
      </c>
      <c r="G161" s="147" t="s">
        <v>146</v>
      </c>
      <c r="H161" s="148">
        <v>4</v>
      </c>
      <c r="I161" s="149">
        <v>2.54</v>
      </c>
      <c r="J161" s="149">
        <f t="shared" si="0"/>
        <v>10.16</v>
      </c>
      <c r="K161" s="146" t="s">
        <v>140</v>
      </c>
      <c r="L161" s="150"/>
      <c r="M161" s="151" t="s">
        <v>1</v>
      </c>
      <c r="N161" s="152" t="s">
        <v>39</v>
      </c>
      <c r="O161" s="140">
        <v>0</v>
      </c>
      <c r="P161" s="140">
        <f t="shared" si="1"/>
        <v>0</v>
      </c>
      <c r="Q161" s="140">
        <v>9.3999999999999994E-5</v>
      </c>
      <c r="R161" s="140">
        <f t="shared" si="2"/>
        <v>3.7599999999999998E-4</v>
      </c>
      <c r="S161" s="140">
        <v>0</v>
      </c>
      <c r="T161" s="141">
        <f t="shared" si="3"/>
        <v>0</v>
      </c>
      <c r="AR161" s="142" t="s">
        <v>271</v>
      </c>
      <c r="AT161" s="142" t="s">
        <v>174</v>
      </c>
      <c r="AU161" s="142" t="s">
        <v>142</v>
      </c>
      <c r="AY161" s="13" t="s">
        <v>133</v>
      </c>
      <c r="BE161" s="143">
        <f t="shared" si="4"/>
        <v>0</v>
      </c>
      <c r="BF161" s="143">
        <f t="shared" si="5"/>
        <v>10.16</v>
      </c>
      <c r="BG161" s="143">
        <f t="shared" si="6"/>
        <v>0</v>
      </c>
      <c r="BH161" s="143">
        <f t="shared" si="7"/>
        <v>0</v>
      </c>
      <c r="BI161" s="143">
        <f t="shared" si="8"/>
        <v>0</v>
      </c>
      <c r="BJ161" s="13" t="s">
        <v>142</v>
      </c>
      <c r="BK161" s="143">
        <f t="shared" si="9"/>
        <v>10.16</v>
      </c>
      <c r="BL161" s="13" t="s">
        <v>156</v>
      </c>
      <c r="BM161" s="142" t="s">
        <v>582</v>
      </c>
    </row>
    <row r="162" spans="2:65" s="1" customFormat="1" ht="16.5" customHeight="1">
      <c r="B162" s="131"/>
      <c r="C162" s="144" t="s">
        <v>379</v>
      </c>
      <c r="D162" s="144" t="s">
        <v>174</v>
      </c>
      <c r="E162" s="145" t="s">
        <v>583</v>
      </c>
      <c r="F162" s="146" t="s">
        <v>584</v>
      </c>
      <c r="G162" s="147" t="s">
        <v>146</v>
      </c>
      <c r="H162" s="148">
        <v>4</v>
      </c>
      <c r="I162" s="149">
        <v>2.31</v>
      </c>
      <c r="J162" s="149">
        <f t="shared" si="0"/>
        <v>9.24</v>
      </c>
      <c r="K162" s="146" t="s">
        <v>140</v>
      </c>
      <c r="L162" s="150"/>
      <c r="M162" s="151" t="s">
        <v>1</v>
      </c>
      <c r="N162" s="152" t="s">
        <v>39</v>
      </c>
      <c r="O162" s="140">
        <v>0</v>
      </c>
      <c r="P162" s="140">
        <f t="shared" si="1"/>
        <v>0</v>
      </c>
      <c r="Q162" s="140">
        <v>6.6000000000000005E-5</v>
      </c>
      <c r="R162" s="140">
        <f t="shared" si="2"/>
        <v>2.6400000000000002E-4</v>
      </c>
      <c r="S162" s="140">
        <v>0</v>
      </c>
      <c r="T162" s="141">
        <f t="shared" si="3"/>
        <v>0</v>
      </c>
      <c r="AR162" s="142" t="s">
        <v>271</v>
      </c>
      <c r="AT162" s="142" t="s">
        <v>174</v>
      </c>
      <c r="AU162" s="142" t="s">
        <v>142</v>
      </c>
      <c r="AY162" s="13" t="s">
        <v>133</v>
      </c>
      <c r="BE162" s="143">
        <f t="shared" si="4"/>
        <v>0</v>
      </c>
      <c r="BF162" s="143">
        <f t="shared" si="5"/>
        <v>9.24</v>
      </c>
      <c r="BG162" s="143">
        <f t="shared" si="6"/>
        <v>0</v>
      </c>
      <c r="BH162" s="143">
        <f t="shared" si="7"/>
        <v>0</v>
      </c>
      <c r="BI162" s="143">
        <f t="shared" si="8"/>
        <v>0</v>
      </c>
      <c r="BJ162" s="13" t="s">
        <v>142</v>
      </c>
      <c r="BK162" s="143">
        <f t="shared" si="9"/>
        <v>9.24</v>
      </c>
      <c r="BL162" s="13" t="s">
        <v>156</v>
      </c>
      <c r="BM162" s="142" t="s">
        <v>585</v>
      </c>
    </row>
    <row r="163" spans="2:65" s="1" customFormat="1" ht="16.5" customHeight="1">
      <c r="B163" s="131"/>
      <c r="C163" s="144" t="s">
        <v>383</v>
      </c>
      <c r="D163" s="144" t="s">
        <v>174</v>
      </c>
      <c r="E163" s="145" t="s">
        <v>586</v>
      </c>
      <c r="F163" s="146" t="s">
        <v>587</v>
      </c>
      <c r="G163" s="147" t="s">
        <v>146</v>
      </c>
      <c r="H163" s="148">
        <v>4</v>
      </c>
      <c r="I163" s="149">
        <v>12.63</v>
      </c>
      <c r="J163" s="149">
        <f t="shared" si="0"/>
        <v>50.52</v>
      </c>
      <c r="K163" s="146" t="s">
        <v>140</v>
      </c>
      <c r="L163" s="150"/>
      <c r="M163" s="151" t="s">
        <v>1</v>
      </c>
      <c r="N163" s="152" t="s">
        <v>39</v>
      </c>
      <c r="O163" s="140">
        <v>0</v>
      </c>
      <c r="P163" s="140">
        <f t="shared" si="1"/>
        <v>0</v>
      </c>
      <c r="Q163" s="140">
        <v>1.8799999999999999E-4</v>
      </c>
      <c r="R163" s="140">
        <f t="shared" si="2"/>
        <v>7.5199999999999996E-4</v>
      </c>
      <c r="S163" s="140">
        <v>0</v>
      </c>
      <c r="T163" s="141">
        <f t="shared" si="3"/>
        <v>0</v>
      </c>
      <c r="AR163" s="142" t="s">
        <v>271</v>
      </c>
      <c r="AT163" s="142" t="s">
        <v>174</v>
      </c>
      <c r="AU163" s="142" t="s">
        <v>142</v>
      </c>
      <c r="AY163" s="13" t="s">
        <v>133</v>
      </c>
      <c r="BE163" s="143">
        <f t="shared" si="4"/>
        <v>0</v>
      </c>
      <c r="BF163" s="143">
        <f t="shared" si="5"/>
        <v>50.52</v>
      </c>
      <c r="BG163" s="143">
        <f t="shared" si="6"/>
        <v>0</v>
      </c>
      <c r="BH163" s="143">
        <f t="shared" si="7"/>
        <v>0</v>
      </c>
      <c r="BI163" s="143">
        <f t="shared" si="8"/>
        <v>0</v>
      </c>
      <c r="BJ163" s="13" t="s">
        <v>142</v>
      </c>
      <c r="BK163" s="143">
        <f t="shared" si="9"/>
        <v>50.52</v>
      </c>
      <c r="BL163" s="13" t="s">
        <v>156</v>
      </c>
      <c r="BM163" s="142" t="s">
        <v>588</v>
      </c>
    </row>
    <row r="164" spans="2:65" s="1" customFormat="1" ht="16.5" customHeight="1">
      <c r="B164" s="131"/>
      <c r="C164" s="144" t="s">
        <v>387</v>
      </c>
      <c r="D164" s="144" t="s">
        <v>174</v>
      </c>
      <c r="E164" s="145" t="s">
        <v>589</v>
      </c>
      <c r="F164" s="146" t="s">
        <v>590</v>
      </c>
      <c r="G164" s="147" t="s">
        <v>146</v>
      </c>
      <c r="H164" s="148">
        <v>2</v>
      </c>
      <c r="I164" s="149">
        <v>6.63</v>
      </c>
      <c r="J164" s="149">
        <f t="shared" si="0"/>
        <v>13.26</v>
      </c>
      <c r="K164" s="146" t="s">
        <v>140</v>
      </c>
      <c r="L164" s="150"/>
      <c r="M164" s="151" t="s">
        <v>1</v>
      </c>
      <c r="N164" s="152" t="s">
        <v>39</v>
      </c>
      <c r="O164" s="140">
        <v>0</v>
      </c>
      <c r="P164" s="140">
        <f t="shared" si="1"/>
        <v>0</v>
      </c>
      <c r="Q164" s="140">
        <v>1.12E-4</v>
      </c>
      <c r="R164" s="140">
        <f t="shared" si="2"/>
        <v>2.24E-4</v>
      </c>
      <c r="S164" s="140">
        <v>0</v>
      </c>
      <c r="T164" s="141">
        <f t="shared" si="3"/>
        <v>0</v>
      </c>
      <c r="AR164" s="142" t="s">
        <v>271</v>
      </c>
      <c r="AT164" s="142" t="s">
        <v>174</v>
      </c>
      <c r="AU164" s="142" t="s">
        <v>142</v>
      </c>
      <c r="AY164" s="13" t="s">
        <v>133</v>
      </c>
      <c r="BE164" s="143">
        <f t="shared" si="4"/>
        <v>0</v>
      </c>
      <c r="BF164" s="143">
        <f t="shared" si="5"/>
        <v>13.26</v>
      </c>
      <c r="BG164" s="143">
        <f t="shared" si="6"/>
        <v>0</v>
      </c>
      <c r="BH164" s="143">
        <f t="shared" si="7"/>
        <v>0</v>
      </c>
      <c r="BI164" s="143">
        <f t="shared" si="8"/>
        <v>0</v>
      </c>
      <c r="BJ164" s="13" t="s">
        <v>142</v>
      </c>
      <c r="BK164" s="143">
        <f t="shared" si="9"/>
        <v>13.26</v>
      </c>
      <c r="BL164" s="13" t="s">
        <v>156</v>
      </c>
      <c r="BM164" s="142" t="s">
        <v>591</v>
      </c>
    </row>
    <row r="165" spans="2:65" s="1" customFormat="1" ht="16.5" customHeight="1">
      <c r="B165" s="131"/>
      <c r="C165" s="144" t="s">
        <v>391</v>
      </c>
      <c r="D165" s="144" t="s">
        <v>174</v>
      </c>
      <c r="E165" s="145" t="s">
        <v>592</v>
      </c>
      <c r="F165" s="146" t="s">
        <v>593</v>
      </c>
      <c r="G165" s="147" t="s">
        <v>146</v>
      </c>
      <c r="H165" s="148">
        <v>4</v>
      </c>
      <c r="I165" s="149">
        <v>1.54</v>
      </c>
      <c r="J165" s="149">
        <f t="shared" si="0"/>
        <v>6.16</v>
      </c>
      <c r="K165" s="146" t="s">
        <v>140</v>
      </c>
      <c r="L165" s="150"/>
      <c r="M165" s="151" t="s">
        <v>1</v>
      </c>
      <c r="N165" s="152" t="s">
        <v>39</v>
      </c>
      <c r="O165" s="140">
        <v>0</v>
      </c>
      <c r="P165" s="140">
        <f t="shared" si="1"/>
        <v>0</v>
      </c>
      <c r="Q165" s="140">
        <v>3.0600000000000001E-4</v>
      </c>
      <c r="R165" s="140">
        <f t="shared" si="2"/>
        <v>1.224E-3</v>
      </c>
      <c r="S165" s="140">
        <v>0</v>
      </c>
      <c r="T165" s="141">
        <f t="shared" si="3"/>
        <v>0</v>
      </c>
      <c r="AR165" s="142" t="s">
        <v>271</v>
      </c>
      <c r="AT165" s="142" t="s">
        <v>174</v>
      </c>
      <c r="AU165" s="142" t="s">
        <v>142</v>
      </c>
      <c r="AY165" s="13" t="s">
        <v>133</v>
      </c>
      <c r="BE165" s="143">
        <f t="shared" si="4"/>
        <v>0</v>
      </c>
      <c r="BF165" s="143">
        <f t="shared" si="5"/>
        <v>6.16</v>
      </c>
      <c r="BG165" s="143">
        <f t="shared" si="6"/>
        <v>0</v>
      </c>
      <c r="BH165" s="143">
        <f t="shared" si="7"/>
        <v>0</v>
      </c>
      <c r="BI165" s="143">
        <f t="shared" si="8"/>
        <v>0</v>
      </c>
      <c r="BJ165" s="13" t="s">
        <v>142</v>
      </c>
      <c r="BK165" s="143">
        <f t="shared" si="9"/>
        <v>6.16</v>
      </c>
      <c r="BL165" s="13" t="s">
        <v>156</v>
      </c>
      <c r="BM165" s="142" t="s">
        <v>594</v>
      </c>
    </row>
    <row r="166" spans="2:65" s="1" customFormat="1" ht="16.5" customHeight="1">
      <c r="B166" s="131"/>
      <c r="C166" s="144" t="s">
        <v>398</v>
      </c>
      <c r="D166" s="144" t="s">
        <v>174</v>
      </c>
      <c r="E166" s="145" t="s">
        <v>595</v>
      </c>
      <c r="F166" s="146" t="s">
        <v>596</v>
      </c>
      <c r="G166" s="147" t="s">
        <v>146</v>
      </c>
      <c r="H166" s="148">
        <v>4</v>
      </c>
      <c r="I166" s="149">
        <v>1.7</v>
      </c>
      <c r="J166" s="149">
        <f t="shared" si="0"/>
        <v>6.8</v>
      </c>
      <c r="K166" s="146" t="s">
        <v>140</v>
      </c>
      <c r="L166" s="150"/>
      <c r="M166" s="151" t="s">
        <v>1</v>
      </c>
      <c r="N166" s="152" t="s">
        <v>39</v>
      </c>
      <c r="O166" s="140">
        <v>0</v>
      </c>
      <c r="P166" s="140">
        <f t="shared" si="1"/>
        <v>0</v>
      </c>
      <c r="Q166" s="140">
        <v>3.8900000000000002E-4</v>
      </c>
      <c r="R166" s="140">
        <f t="shared" si="2"/>
        <v>1.5560000000000001E-3</v>
      </c>
      <c r="S166" s="140">
        <v>0</v>
      </c>
      <c r="T166" s="141">
        <f t="shared" si="3"/>
        <v>0</v>
      </c>
      <c r="AR166" s="142" t="s">
        <v>271</v>
      </c>
      <c r="AT166" s="142" t="s">
        <v>174</v>
      </c>
      <c r="AU166" s="142" t="s">
        <v>142</v>
      </c>
      <c r="AY166" s="13" t="s">
        <v>133</v>
      </c>
      <c r="BE166" s="143">
        <f t="shared" si="4"/>
        <v>0</v>
      </c>
      <c r="BF166" s="143">
        <f t="shared" si="5"/>
        <v>6.8</v>
      </c>
      <c r="BG166" s="143">
        <f t="shared" si="6"/>
        <v>0</v>
      </c>
      <c r="BH166" s="143">
        <f t="shared" si="7"/>
        <v>0</v>
      </c>
      <c r="BI166" s="143">
        <f t="shared" si="8"/>
        <v>0</v>
      </c>
      <c r="BJ166" s="13" t="s">
        <v>142</v>
      </c>
      <c r="BK166" s="143">
        <f t="shared" si="9"/>
        <v>6.8</v>
      </c>
      <c r="BL166" s="13" t="s">
        <v>156</v>
      </c>
      <c r="BM166" s="142" t="s">
        <v>597</v>
      </c>
    </row>
    <row r="167" spans="2:65" s="1" customFormat="1" ht="16.5" customHeight="1">
      <c r="B167" s="131"/>
      <c r="C167" s="144" t="s">
        <v>404</v>
      </c>
      <c r="D167" s="144" t="s">
        <v>174</v>
      </c>
      <c r="E167" s="145" t="s">
        <v>598</v>
      </c>
      <c r="F167" s="146" t="s">
        <v>599</v>
      </c>
      <c r="G167" s="147" t="s">
        <v>146</v>
      </c>
      <c r="H167" s="148">
        <v>4</v>
      </c>
      <c r="I167" s="149">
        <v>1.88</v>
      </c>
      <c r="J167" s="149">
        <f t="shared" si="0"/>
        <v>7.52</v>
      </c>
      <c r="K167" s="146" t="s">
        <v>140</v>
      </c>
      <c r="L167" s="150"/>
      <c r="M167" s="151" t="s">
        <v>1</v>
      </c>
      <c r="N167" s="152" t="s">
        <v>39</v>
      </c>
      <c r="O167" s="140">
        <v>0</v>
      </c>
      <c r="P167" s="140">
        <f t="shared" si="1"/>
        <v>0</v>
      </c>
      <c r="Q167" s="140">
        <v>5.6599999999999999E-4</v>
      </c>
      <c r="R167" s="140">
        <f t="shared" si="2"/>
        <v>2.264E-3</v>
      </c>
      <c r="S167" s="140">
        <v>0</v>
      </c>
      <c r="T167" s="141">
        <f t="shared" si="3"/>
        <v>0</v>
      </c>
      <c r="AR167" s="142" t="s">
        <v>271</v>
      </c>
      <c r="AT167" s="142" t="s">
        <v>174</v>
      </c>
      <c r="AU167" s="142" t="s">
        <v>142</v>
      </c>
      <c r="AY167" s="13" t="s">
        <v>133</v>
      </c>
      <c r="BE167" s="143">
        <f t="shared" si="4"/>
        <v>0</v>
      </c>
      <c r="BF167" s="143">
        <f t="shared" si="5"/>
        <v>7.52</v>
      </c>
      <c r="BG167" s="143">
        <f t="shared" si="6"/>
        <v>0</v>
      </c>
      <c r="BH167" s="143">
        <f t="shared" si="7"/>
        <v>0</v>
      </c>
      <c r="BI167" s="143">
        <f t="shared" si="8"/>
        <v>0</v>
      </c>
      <c r="BJ167" s="13" t="s">
        <v>142</v>
      </c>
      <c r="BK167" s="143">
        <f t="shared" si="9"/>
        <v>7.52</v>
      </c>
      <c r="BL167" s="13" t="s">
        <v>156</v>
      </c>
      <c r="BM167" s="142" t="s">
        <v>600</v>
      </c>
    </row>
    <row r="168" spans="2:65" s="1" customFormat="1" ht="16.5" customHeight="1">
      <c r="B168" s="131"/>
      <c r="C168" s="144" t="s">
        <v>290</v>
      </c>
      <c r="D168" s="144" t="s">
        <v>174</v>
      </c>
      <c r="E168" s="145" t="s">
        <v>601</v>
      </c>
      <c r="F168" s="146" t="s">
        <v>602</v>
      </c>
      <c r="G168" s="147" t="s">
        <v>146</v>
      </c>
      <c r="H168" s="148">
        <v>4</v>
      </c>
      <c r="I168" s="149">
        <v>2.4</v>
      </c>
      <c r="J168" s="149">
        <f t="shared" si="0"/>
        <v>9.6</v>
      </c>
      <c r="K168" s="146" t="s">
        <v>140</v>
      </c>
      <c r="L168" s="150"/>
      <c r="M168" s="151" t="s">
        <v>1</v>
      </c>
      <c r="N168" s="152" t="s">
        <v>39</v>
      </c>
      <c r="O168" s="140">
        <v>0</v>
      </c>
      <c r="P168" s="140">
        <f t="shared" si="1"/>
        <v>0</v>
      </c>
      <c r="Q168" s="140">
        <v>7.6599999999999997E-4</v>
      </c>
      <c r="R168" s="140">
        <f t="shared" si="2"/>
        <v>3.0639999999999999E-3</v>
      </c>
      <c r="S168" s="140">
        <v>0</v>
      </c>
      <c r="T168" s="141">
        <f t="shared" si="3"/>
        <v>0</v>
      </c>
      <c r="AR168" s="142" t="s">
        <v>271</v>
      </c>
      <c r="AT168" s="142" t="s">
        <v>174</v>
      </c>
      <c r="AU168" s="142" t="s">
        <v>142</v>
      </c>
      <c r="AY168" s="13" t="s">
        <v>133</v>
      </c>
      <c r="BE168" s="143">
        <f t="shared" si="4"/>
        <v>0</v>
      </c>
      <c r="BF168" s="143">
        <f t="shared" si="5"/>
        <v>9.6</v>
      </c>
      <c r="BG168" s="143">
        <f t="shared" si="6"/>
        <v>0</v>
      </c>
      <c r="BH168" s="143">
        <f t="shared" si="7"/>
        <v>0</v>
      </c>
      <c r="BI168" s="143">
        <f t="shared" si="8"/>
        <v>0</v>
      </c>
      <c r="BJ168" s="13" t="s">
        <v>142</v>
      </c>
      <c r="BK168" s="143">
        <f t="shared" si="9"/>
        <v>9.6</v>
      </c>
      <c r="BL168" s="13" t="s">
        <v>156</v>
      </c>
      <c r="BM168" s="142" t="s">
        <v>603</v>
      </c>
    </row>
    <row r="169" spans="2:65" s="1" customFormat="1" ht="16.5" customHeight="1">
      <c r="B169" s="131"/>
      <c r="C169" s="144" t="s">
        <v>300</v>
      </c>
      <c r="D169" s="144" t="s">
        <v>174</v>
      </c>
      <c r="E169" s="145" t="s">
        <v>604</v>
      </c>
      <c r="F169" s="146" t="s">
        <v>605</v>
      </c>
      <c r="G169" s="147" t="s">
        <v>146</v>
      </c>
      <c r="H169" s="148">
        <v>6</v>
      </c>
      <c r="I169" s="149">
        <v>3.78</v>
      </c>
      <c r="J169" s="149">
        <f t="shared" si="0"/>
        <v>22.68</v>
      </c>
      <c r="K169" s="146" t="s">
        <v>140</v>
      </c>
      <c r="L169" s="150"/>
      <c r="M169" s="151" t="s">
        <v>1</v>
      </c>
      <c r="N169" s="152" t="s">
        <v>39</v>
      </c>
      <c r="O169" s="140">
        <v>0</v>
      </c>
      <c r="P169" s="140">
        <f t="shared" si="1"/>
        <v>0</v>
      </c>
      <c r="Q169" s="140">
        <v>1.0900000000000001E-4</v>
      </c>
      <c r="R169" s="140">
        <f t="shared" si="2"/>
        <v>6.5400000000000007E-4</v>
      </c>
      <c r="S169" s="140">
        <v>0</v>
      </c>
      <c r="T169" s="141">
        <f t="shared" si="3"/>
        <v>0</v>
      </c>
      <c r="AR169" s="142" t="s">
        <v>271</v>
      </c>
      <c r="AT169" s="142" t="s">
        <v>174</v>
      </c>
      <c r="AU169" s="142" t="s">
        <v>142</v>
      </c>
      <c r="AY169" s="13" t="s">
        <v>133</v>
      </c>
      <c r="BE169" s="143">
        <f t="shared" si="4"/>
        <v>0</v>
      </c>
      <c r="BF169" s="143">
        <f t="shared" si="5"/>
        <v>22.68</v>
      </c>
      <c r="BG169" s="143">
        <f t="shared" si="6"/>
        <v>0</v>
      </c>
      <c r="BH169" s="143">
        <f t="shared" si="7"/>
        <v>0</v>
      </c>
      <c r="BI169" s="143">
        <f t="shared" si="8"/>
        <v>0</v>
      </c>
      <c r="BJ169" s="13" t="s">
        <v>142</v>
      </c>
      <c r="BK169" s="143">
        <f t="shared" si="9"/>
        <v>22.68</v>
      </c>
      <c r="BL169" s="13" t="s">
        <v>156</v>
      </c>
      <c r="BM169" s="142" t="s">
        <v>606</v>
      </c>
    </row>
    <row r="170" spans="2:65" s="1" customFormat="1" ht="16.5" customHeight="1">
      <c r="B170" s="131"/>
      <c r="C170" s="144" t="s">
        <v>322</v>
      </c>
      <c r="D170" s="144" t="s">
        <v>174</v>
      </c>
      <c r="E170" s="145" t="s">
        <v>607</v>
      </c>
      <c r="F170" s="146" t="s">
        <v>608</v>
      </c>
      <c r="G170" s="147" t="s">
        <v>146</v>
      </c>
      <c r="H170" s="148">
        <v>32</v>
      </c>
      <c r="I170" s="149">
        <v>5.86</v>
      </c>
      <c r="J170" s="149">
        <f t="shared" si="0"/>
        <v>187.52</v>
      </c>
      <c r="K170" s="146" t="s">
        <v>140</v>
      </c>
      <c r="L170" s="150"/>
      <c r="M170" s="151" t="s">
        <v>1</v>
      </c>
      <c r="N170" s="152" t="s">
        <v>39</v>
      </c>
      <c r="O170" s="140">
        <v>0</v>
      </c>
      <c r="P170" s="140">
        <f t="shared" si="1"/>
        <v>0</v>
      </c>
      <c r="Q170" s="140">
        <v>7.2999999999999999E-5</v>
      </c>
      <c r="R170" s="140">
        <f t="shared" si="2"/>
        <v>2.336E-3</v>
      </c>
      <c r="S170" s="140">
        <v>0</v>
      </c>
      <c r="T170" s="141">
        <f t="shared" si="3"/>
        <v>0</v>
      </c>
      <c r="AR170" s="142" t="s">
        <v>271</v>
      </c>
      <c r="AT170" s="142" t="s">
        <v>174</v>
      </c>
      <c r="AU170" s="142" t="s">
        <v>142</v>
      </c>
      <c r="AY170" s="13" t="s">
        <v>133</v>
      </c>
      <c r="BE170" s="143">
        <f t="shared" si="4"/>
        <v>0</v>
      </c>
      <c r="BF170" s="143">
        <f t="shared" si="5"/>
        <v>187.52</v>
      </c>
      <c r="BG170" s="143">
        <f t="shared" si="6"/>
        <v>0</v>
      </c>
      <c r="BH170" s="143">
        <f t="shared" si="7"/>
        <v>0</v>
      </c>
      <c r="BI170" s="143">
        <f t="shared" si="8"/>
        <v>0</v>
      </c>
      <c r="BJ170" s="13" t="s">
        <v>142</v>
      </c>
      <c r="BK170" s="143">
        <f t="shared" si="9"/>
        <v>187.52</v>
      </c>
      <c r="BL170" s="13" t="s">
        <v>156</v>
      </c>
      <c r="BM170" s="142" t="s">
        <v>609</v>
      </c>
    </row>
    <row r="171" spans="2:65" s="1" customFormat="1" ht="16.5" customHeight="1">
      <c r="B171" s="131"/>
      <c r="C171" s="132" t="s">
        <v>192</v>
      </c>
      <c r="D171" s="132" t="s">
        <v>136</v>
      </c>
      <c r="E171" s="133" t="s">
        <v>610</v>
      </c>
      <c r="F171" s="134" t="s">
        <v>611</v>
      </c>
      <c r="G171" s="135" t="s">
        <v>199</v>
      </c>
      <c r="H171" s="136">
        <v>118</v>
      </c>
      <c r="I171" s="137">
        <v>0.42</v>
      </c>
      <c r="J171" s="137">
        <f t="shared" si="0"/>
        <v>49.56</v>
      </c>
      <c r="K171" s="134" t="s">
        <v>140</v>
      </c>
      <c r="L171" s="26"/>
      <c r="M171" s="138" t="s">
        <v>1</v>
      </c>
      <c r="N171" s="139" t="s">
        <v>39</v>
      </c>
      <c r="O171" s="140">
        <v>2.5000000000000001E-2</v>
      </c>
      <c r="P171" s="140">
        <f t="shared" si="1"/>
        <v>2.95</v>
      </c>
      <c r="Q171" s="140">
        <v>0</v>
      </c>
      <c r="R171" s="140">
        <f t="shared" si="2"/>
        <v>0</v>
      </c>
      <c r="S171" s="140">
        <v>0</v>
      </c>
      <c r="T171" s="141">
        <f t="shared" si="3"/>
        <v>0</v>
      </c>
      <c r="AR171" s="142" t="s">
        <v>156</v>
      </c>
      <c r="AT171" s="142" t="s">
        <v>136</v>
      </c>
      <c r="AU171" s="142" t="s">
        <v>142</v>
      </c>
      <c r="AY171" s="13" t="s">
        <v>133</v>
      </c>
      <c r="BE171" s="143">
        <f t="shared" si="4"/>
        <v>0</v>
      </c>
      <c r="BF171" s="143">
        <f t="shared" si="5"/>
        <v>49.56</v>
      </c>
      <c r="BG171" s="143">
        <f t="shared" si="6"/>
        <v>0</v>
      </c>
      <c r="BH171" s="143">
        <f t="shared" si="7"/>
        <v>0</v>
      </c>
      <c r="BI171" s="143">
        <f t="shared" si="8"/>
        <v>0</v>
      </c>
      <c r="BJ171" s="13" t="s">
        <v>142</v>
      </c>
      <c r="BK171" s="143">
        <f t="shared" si="9"/>
        <v>49.56</v>
      </c>
      <c r="BL171" s="13" t="s">
        <v>156</v>
      </c>
      <c r="BM171" s="142" t="s">
        <v>612</v>
      </c>
    </row>
    <row r="172" spans="2:65" s="1" customFormat="1" ht="24" customHeight="1">
      <c r="B172" s="131"/>
      <c r="C172" s="132" t="s">
        <v>330</v>
      </c>
      <c r="D172" s="132" t="s">
        <v>136</v>
      </c>
      <c r="E172" s="133" t="s">
        <v>613</v>
      </c>
      <c r="F172" s="134" t="s">
        <v>614</v>
      </c>
      <c r="G172" s="135" t="s">
        <v>333</v>
      </c>
      <c r="H172" s="136">
        <v>28.655000000000001</v>
      </c>
      <c r="I172" s="137">
        <v>1.4</v>
      </c>
      <c r="J172" s="137">
        <f t="shared" si="0"/>
        <v>40.119999999999997</v>
      </c>
      <c r="K172" s="134" t="s">
        <v>140</v>
      </c>
      <c r="L172" s="26"/>
      <c r="M172" s="138" t="s">
        <v>1</v>
      </c>
      <c r="N172" s="139" t="s">
        <v>39</v>
      </c>
      <c r="O172" s="140">
        <v>0</v>
      </c>
      <c r="P172" s="140">
        <f t="shared" si="1"/>
        <v>0</v>
      </c>
      <c r="Q172" s="140">
        <v>0</v>
      </c>
      <c r="R172" s="140">
        <f t="shared" si="2"/>
        <v>0</v>
      </c>
      <c r="S172" s="140">
        <v>0</v>
      </c>
      <c r="T172" s="141">
        <f t="shared" si="3"/>
        <v>0</v>
      </c>
      <c r="AR172" s="142" t="s">
        <v>156</v>
      </c>
      <c r="AT172" s="142" t="s">
        <v>136</v>
      </c>
      <c r="AU172" s="142" t="s">
        <v>142</v>
      </c>
      <c r="AY172" s="13" t="s">
        <v>133</v>
      </c>
      <c r="BE172" s="143">
        <f t="shared" si="4"/>
        <v>0</v>
      </c>
      <c r="BF172" s="143">
        <f t="shared" si="5"/>
        <v>40.119999999999997</v>
      </c>
      <c r="BG172" s="143">
        <f t="shared" si="6"/>
        <v>0</v>
      </c>
      <c r="BH172" s="143">
        <f t="shared" si="7"/>
        <v>0</v>
      </c>
      <c r="BI172" s="143">
        <f t="shared" si="8"/>
        <v>0</v>
      </c>
      <c r="BJ172" s="13" t="s">
        <v>142</v>
      </c>
      <c r="BK172" s="143">
        <f t="shared" si="9"/>
        <v>40.119999999999997</v>
      </c>
      <c r="BL172" s="13" t="s">
        <v>156</v>
      </c>
      <c r="BM172" s="142" t="s">
        <v>615</v>
      </c>
    </row>
    <row r="173" spans="2:65" s="11" customFormat="1" ht="22.9" customHeight="1">
      <c r="B173" s="119"/>
      <c r="D173" s="120" t="s">
        <v>72</v>
      </c>
      <c r="E173" s="129" t="s">
        <v>616</v>
      </c>
      <c r="F173" s="129" t="s">
        <v>617</v>
      </c>
      <c r="J173" s="130">
        <f>BK173</f>
        <v>2905.03</v>
      </c>
      <c r="L173" s="119"/>
      <c r="M173" s="123"/>
      <c r="N173" s="124"/>
      <c r="O173" s="124"/>
      <c r="P173" s="125">
        <f>SUM(P174:P182)</f>
        <v>8.1462599999999998</v>
      </c>
      <c r="Q173" s="124"/>
      <c r="R173" s="125">
        <f>SUM(R174:R182)</f>
        <v>3.7400000000000003E-3</v>
      </c>
      <c r="S173" s="124"/>
      <c r="T173" s="126">
        <f>SUM(T174:T182)</f>
        <v>7.1999999999999998E-3</v>
      </c>
      <c r="AR173" s="120" t="s">
        <v>142</v>
      </c>
      <c r="AT173" s="127" t="s">
        <v>72</v>
      </c>
      <c r="AU173" s="127" t="s">
        <v>80</v>
      </c>
      <c r="AY173" s="120" t="s">
        <v>133</v>
      </c>
      <c r="BK173" s="128">
        <f>SUM(BK174:BK182)</f>
        <v>2905.03</v>
      </c>
    </row>
    <row r="174" spans="2:65" s="1" customFormat="1" ht="16.5" customHeight="1">
      <c r="B174" s="131"/>
      <c r="C174" s="132" t="s">
        <v>271</v>
      </c>
      <c r="D174" s="132" t="s">
        <v>136</v>
      </c>
      <c r="E174" s="133" t="s">
        <v>618</v>
      </c>
      <c r="F174" s="134" t="s">
        <v>619</v>
      </c>
      <c r="G174" s="135" t="s">
        <v>407</v>
      </c>
      <c r="H174" s="136">
        <v>2</v>
      </c>
      <c r="I174" s="137">
        <v>750</v>
      </c>
      <c r="J174" s="137">
        <f t="shared" ref="J174:J182" si="10">ROUND(I174*H174,2)</f>
        <v>1500</v>
      </c>
      <c r="K174" s="134" t="s">
        <v>1</v>
      </c>
      <c r="L174" s="26"/>
      <c r="M174" s="138" t="s">
        <v>1</v>
      </c>
      <c r="N174" s="139" t="s">
        <v>39</v>
      </c>
      <c r="O174" s="140">
        <v>0</v>
      </c>
      <c r="P174" s="140">
        <f t="shared" ref="P174:P182" si="11">O174*H174</f>
        <v>0</v>
      </c>
      <c r="Q174" s="140">
        <v>0</v>
      </c>
      <c r="R174" s="140">
        <f t="shared" ref="R174:R182" si="12">Q174*H174</f>
        <v>0</v>
      </c>
      <c r="S174" s="140">
        <v>0</v>
      </c>
      <c r="T174" s="141">
        <f t="shared" ref="T174:T182" si="13">S174*H174</f>
        <v>0</v>
      </c>
      <c r="AR174" s="142" t="s">
        <v>156</v>
      </c>
      <c r="AT174" s="142" t="s">
        <v>136</v>
      </c>
      <c r="AU174" s="142" t="s">
        <v>142</v>
      </c>
      <c r="AY174" s="13" t="s">
        <v>133</v>
      </c>
      <c r="BE174" s="143">
        <f t="shared" ref="BE174:BE182" si="14">IF(N174="základná",J174,0)</f>
        <v>0</v>
      </c>
      <c r="BF174" s="143">
        <f t="shared" ref="BF174:BF182" si="15">IF(N174="znížená",J174,0)</f>
        <v>1500</v>
      </c>
      <c r="BG174" s="143">
        <f t="shared" ref="BG174:BG182" si="16">IF(N174="zákl. prenesená",J174,0)</f>
        <v>0</v>
      </c>
      <c r="BH174" s="143">
        <f t="shared" ref="BH174:BH182" si="17">IF(N174="zníž. prenesená",J174,0)</f>
        <v>0</v>
      </c>
      <c r="BI174" s="143">
        <f t="shared" ref="BI174:BI182" si="18">IF(N174="nulová",J174,0)</f>
        <v>0</v>
      </c>
      <c r="BJ174" s="13" t="s">
        <v>142</v>
      </c>
      <c r="BK174" s="143">
        <f t="shared" ref="BK174:BK182" si="19">ROUND(I174*H174,2)</f>
        <v>1500</v>
      </c>
      <c r="BL174" s="13" t="s">
        <v>156</v>
      </c>
      <c r="BM174" s="142" t="s">
        <v>620</v>
      </c>
    </row>
    <row r="175" spans="2:65" s="1" customFormat="1" ht="24" customHeight="1">
      <c r="B175" s="131"/>
      <c r="C175" s="132" t="s">
        <v>152</v>
      </c>
      <c r="D175" s="132" t="s">
        <v>136</v>
      </c>
      <c r="E175" s="133" t="s">
        <v>621</v>
      </c>
      <c r="F175" s="134" t="s">
        <v>622</v>
      </c>
      <c r="G175" s="135" t="s">
        <v>146</v>
      </c>
      <c r="H175" s="136">
        <v>16</v>
      </c>
      <c r="I175" s="137">
        <v>2.5099999999999998</v>
      </c>
      <c r="J175" s="137">
        <f t="shared" si="10"/>
        <v>40.159999999999997</v>
      </c>
      <c r="K175" s="134" t="s">
        <v>140</v>
      </c>
      <c r="L175" s="26"/>
      <c r="M175" s="138" t="s">
        <v>1</v>
      </c>
      <c r="N175" s="139" t="s">
        <v>39</v>
      </c>
      <c r="O175" s="140">
        <v>0.15717999999999999</v>
      </c>
      <c r="P175" s="140">
        <f t="shared" si="11"/>
        <v>2.5148799999999998</v>
      </c>
      <c r="Q175" s="140">
        <v>9.0000000000000006E-5</v>
      </c>
      <c r="R175" s="140">
        <f t="shared" si="12"/>
        <v>1.4400000000000001E-3</v>
      </c>
      <c r="S175" s="140">
        <v>4.4999999999999999E-4</v>
      </c>
      <c r="T175" s="141">
        <f t="shared" si="13"/>
        <v>7.1999999999999998E-3</v>
      </c>
      <c r="AR175" s="142" t="s">
        <v>156</v>
      </c>
      <c r="AT175" s="142" t="s">
        <v>136</v>
      </c>
      <c r="AU175" s="142" t="s">
        <v>142</v>
      </c>
      <c r="AY175" s="13" t="s">
        <v>133</v>
      </c>
      <c r="BE175" s="143">
        <f t="shared" si="14"/>
        <v>0</v>
      </c>
      <c r="BF175" s="143">
        <f t="shared" si="15"/>
        <v>40.159999999999997</v>
      </c>
      <c r="BG175" s="143">
        <f t="shared" si="16"/>
        <v>0</v>
      </c>
      <c r="BH175" s="143">
        <f t="shared" si="17"/>
        <v>0</v>
      </c>
      <c r="BI175" s="143">
        <f t="shared" si="18"/>
        <v>0</v>
      </c>
      <c r="BJ175" s="13" t="s">
        <v>142</v>
      </c>
      <c r="BK175" s="143">
        <f t="shared" si="19"/>
        <v>40.159999999999997</v>
      </c>
      <c r="BL175" s="13" t="s">
        <v>156</v>
      </c>
      <c r="BM175" s="142" t="s">
        <v>623</v>
      </c>
    </row>
    <row r="176" spans="2:65" s="1" customFormat="1" ht="24" customHeight="1">
      <c r="B176" s="131"/>
      <c r="C176" s="132" t="s">
        <v>268</v>
      </c>
      <c r="D176" s="132" t="s">
        <v>136</v>
      </c>
      <c r="E176" s="133" t="s">
        <v>624</v>
      </c>
      <c r="F176" s="134" t="s">
        <v>625</v>
      </c>
      <c r="G176" s="135" t="s">
        <v>146</v>
      </c>
      <c r="H176" s="136">
        <v>2</v>
      </c>
      <c r="I176" s="137">
        <v>5.71</v>
      </c>
      <c r="J176" s="137">
        <f t="shared" si="10"/>
        <v>11.42</v>
      </c>
      <c r="K176" s="134" t="s">
        <v>140</v>
      </c>
      <c r="L176" s="26"/>
      <c r="M176" s="138" t="s">
        <v>1</v>
      </c>
      <c r="N176" s="139" t="s">
        <v>39</v>
      </c>
      <c r="O176" s="140">
        <v>0.33505000000000001</v>
      </c>
      <c r="P176" s="140">
        <f t="shared" si="11"/>
        <v>0.67010000000000003</v>
      </c>
      <c r="Q176" s="140">
        <v>1.0000000000000001E-5</v>
      </c>
      <c r="R176" s="140">
        <f t="shared" si="12"/>
        <v>2.0000000000000002E-5</v>
      </c>
      <c r="S176" s="140">
        <v>0</v>
      </c>
      <c r="T176" s="141">
        <f t="shared" si="13"/>
        <v>0</v>
      </c>
      <c r="AR176" s="142" t="s">
        <v>156</v>
      </c>
      <c r="AT176" s="142" t="s">
        <v>136</v>
      </c>
      <c r="AU176" s="142" t="s">
        <v>142</v>
      </c>
      <c r="AY176" s="13" t="s">
        <v>133</v>
      </c>
      <c r="BE176" s="143">
        <f t="shared" si="14"/>
        <v>0</v>
      </c>
      <c r="BF176" s="143">
        <f t="shared" si="15"/>
        <v>11.42</v>
      </c>
      <c r="BG176" s="143">
        <f t="shared" si="16"/>
        <v>0</v>
      </c>
      <c r="BH176" s="143">
        <f t="shared" si="17"/>
        <v>0</v>
      </c>
      <c r="BI176" s="143">
        <f t="shared" si="18"/>
        <v>0</v>
      </c>
      <c r="BJ176" s="13" t="s">
        <v>142</v>
      </c>
      <c r="BK176" s="143">
        <f t="shared" si="19"/>
        <v>11.42</v>
      </c>
      <c r="BL176" s="13" t="s">
        <v>156</v>
      </c>
      <c r="BM176" s="142" t="s">
        <v>626</v>
      </c>
    </row>
    <row r="177" spans="2:65" s="1" customFormat="1" ht="16.5" customHeight="1">
      <c r="B177" s="131"/>
      <c r="C177" s="144" t="s">
        <v>273</v>
      </c>
      <c r="D177" s="144" t="s">
        <v>174</v>
      </c>
      <c r="E177" s="145" t="s">
        <v>627</v>
      </c>
      <c r="F177" s="146" t="s">
        <v>628</v>
      </c>
      <c r="G177" s="147" t="s">
        <v>146</v>
      </c>
      <c r="H177" s="148">
        <v>2</v>
      </c>
      <c r="I177" s="149">
        <v>158.33000000000001</v>
      </c>
      <c r="J177" s="149">
        <f t="shared" si="10"/>
        <v>316.66000000000003</v>
      </c>
      <c r="K177" s="146" t="s">
        <v>1</v>
      </c>
      <c r="L177" s="150"/>
      <c r="M177" s="151" t="s">
        <v>1</v>
      </c>
      <c r="N177" s="152" t="s">
        <v>39</v>
      </c>
      <c r="O177" s="140">
        <v>0</v>
      </c>
      <c r="P177" s="140">
        <f t="shared" si="11"/>
        <v>0</v>
      </c>
      <c r="Q177" s="140">
        <v>3.4000000000000002E-4</v>
      </c>
      <c r="R177" s="140">
        <f t="shared" si="12"/>
        <v>6.8000000000000005E-4</v>
      </c>
      <c r="S177" s="140">
        <v>0</v>
      </c>
      <c r="T177" s="141">
        <f t="shared" si="13"/>
        <v>0</v>
      </c>
      <c r="AR177" s="142" t="s">
        <v>271</v>
      </c>
      <c r="AT177" s="142" t="s">
        <v>174</v>
      </c>
      <c r="AU177" s="142" t="s">
        <v>142</v>
      </c>
      <c r="AY177" s="13" t="s">
        <v>133</v>
      </c>
      <c r="BE177" s="143">
        <f t="shared" si="14"/>
        <v>0</v>
      </c>
      <c r="BF177" s="143">
        <f t="shared" si="15"/>
        <v>316.66000000000003</v>
      </c>
      <c r="BG177" s="143">
        <f t="shared" si="16"/>
        <v>0</v>
      </c>
      <c r="BH177" s="143">
        <f t="shared" si="17"/>
        <v>0</v>
      </c>
      <c r="BI177" s="143">
        <f t="shared" si="18"/>
        <v>0</v>
      </c>
      <c r="BJ177" s="13" t="s">
        <v>142</v>
      </c>
      <c r="BK177" s="143">
        <f t="shared" si="19"/>
        <v>316.66000000000003</v>
      </c>
      <c r="BL177" s="13" t="s">
        <v>156</v>
      </c>
      <c r="BM177" s="142" t="s">
        <v>629</v>
      </c>
    </row>
    <row r="178" spans="2:65" s="1" customFormat="1" ht="24" customHeight="1">
      <c r="B178" s="131"/>
      <c r="C178" s="132" t="s">
        <v>208</v>
      </c>
      <c r="D178" s="132" t="s">
        <v>136</v>
      </c>
      <c r="E178" s="133" t="s">
        <v>630</v>
      </c>
      <c r="F178" s="134" t="s">
        <v>631</v>
      </c>
      <c r="G178" s="135" t="s">
        <v>146</v>
      </c>
      <c r="H178" s="136">
        <v>16</v>
      </c>
      <c r="I178" s="137">
        <v>2.15</v>
      </c>
      <c r="J178" s="137">
        <f t="shared" si="10"/>
        <v>34.4</v>
      </c>
      <c r="K178" s="134" t="s">
        <v>140</v>
      </c>
      <c r="L178" s="26"/>
      <c r="M178" s="138" t="s">
        <v>1</v>
      </c>
      <c r="N178" s="139" t="s">
        <v>39</v>
      </c>
      <c r="O178" s="140">
        <v>0.13000999999999999</v>
      </c>
      <c r="P178" s="140">
        <f t="shared" si="11"/>
        <v>2.0801599999999998</v>
      </c>
      <c r="Q178" s="140">
        <v>0</v>
      </c>
      <c r="R178" s="140">
        <f t="shared" si="12"/>
        <v>0</v>
      </c>
      <c r="S178" s="140">
        <v>0</v>
      </c>
      <c r="T178" s="141">
        <f t="shared" si="13"/>
        <v>0</v>
      </c>
      <c r="AR178" s="142" t="s">
        <v>156</v>
      </c>
      <c r="AT178" s="142" t="s">
        <v>136</v>
      </c>
      <c r="AU178" s="142" t="s">
        <v>142</v>
      </c>
      <c r="AY178" s="13" t="s">
        <v>133</v>
      </c>
      <c r="BE178" s="143">
        <f t="shared" si="14"/>
        <v>0</v>
      </c>
      <c r="BF178" s="143">
        <f t="shared" si="15"/>
        <v>34.4</v>
      </c>
      <c r="BG178" s="143">
        <f t="shared" si="16"/>
        <v>0</v>
      </c>
      <c r="BH178" s="143">
        <f t="shared" si="17"/>
        <v>0</v>
      </c>
      <c r="BI178" s="143">
        <f t="shared" si="18"/>
        <v>0</v>
      </c>
      <c r="BJ178" s="13" t="s">
        <v>142</v>
      </c>
      <c r="BK178" s="143">
        <f t="shared" si="19"/>
        <v>34.4</v>
      </c>
      <c r="BL178" s="13" t="s">
        <v>156</v>
      </c>
      <c r="BM178" s="142" t="s">
        <v>632</v>
      </c>
    </row>
    <row r="179" spans="2:65" s="1" customFormat="1" ht="16.5" customHeight="1">
      <c r="B179" s="131"/>
      <c r="C179" s="144" t="s">
        <v>212</v>
      </c>
      <c r="D179" s="144" t="s">
        <v>174</v>
      </c>
      <c r="E179" s="145" t="s">
        <v>633</v>
      </c>
      <c r="F179" s="146" t="s">
        <v>634</v>
      </c>
      <c r="G179" s="147" t="s">
        <v>146</v>
      </c>
      <c r="H179" s="148">
        <v>16</v>
      </c>
      <c r="I179" s="149">
        <v>28.76</v>
      </c>
      <c r="J179" s="149">
        <f t="shared" si="10"/>
        <v>460.16</v>
      </c>
      <c r="K179" s="146" t="s">
        <v>1</v>
      </c>
      <c r="L179" s="150"/>
      <c r="M179" s="151" t="s">
        <v>1</v>
      </c>
      <c r="N179" s="152" t="s">
        <v>39</v>
      </c>
      <c r="O179" s="140">
        <v>0</v>
      </c>
      <c r="P179" s="140">
        <f t="shared" si="11"/>
        <v>0</v>
      </c>
      <c r="Q179" s="140">
        <v>1E-4</v>
      </c>
      <c r="R179" s="140">
        <f t="shared" si="12"/>
        <v>1.6000000000000001E-3</v>
      </c>
      <c r="S179" s="140">
        <v>0</v>
      </c>
      <c r="T179" s="141">
        <f t="shared" si="13"/>
        <v>0</v>
      </c>
      <c r="AR179" s="142" t="s">
        <v>271</v>
      </c>
      <c r="AT179" s="142" t="s">
        <v>174</v>
      </c>
      <c r="AU179" s="142" t="s">
        <v>142</v>
      </c>
      <c r="AY179" s="13" t="s">
        <v>133</v>
      </c>
      <c r="BE179" s="143">
        <f t="shared" si="14"/>
        <v>0</v>
      </c>
      <c r="BF179" s="143">
        <f t="shared" si="15"/>
        <v>460.16</v>
      </c>
      <c r="BG179" s="143">
        <f t="shared" si="16"/>
        <v>0</v>
      </c>
      <c r="BH179" s="143">
        <f t="shared" si="17"/>
        <v>0</v>
      </c>
      <c r="BI179" s="143">
        <f t="shared" si="18"/>
        <v>0</v>
      </c>
      <c r="BJ179" s="13" t="s">
        <v>142</v>
      </c>
      <c r="BK179" s="143">
        <f t="shared" si="19"/>
        <v>460.16</v>
      </c>
      <c r="BL179" s="13" t="s">
        <v>156</v>
      </c>
      <c r="BM179" s="142" t="s">
        <v>635</v>
      </c>
    </row>
    <row r="180" spans="2:65" s="1" customFormat="1" ht="24" customHeight="1">
      <c r="B180" s="131"/>
      <c r="C180" s="132" t="s">
        <v>201</v>
      </c>
      <c r="D180" s="132" t="s">
        <v>136</v>
      </c>
      <c r="E180" s="133" t="s">
        <v>636</v>
      </c>
      <c r="F180" s="134" t="s">
        <v>637</v>
      </c>
      <c r="G180" s="135" t="s">
        <v>146</v>
      </c>
      <c r="H180" s="136">
        <v>16</v>
      </c>
      <c r="I180" s="137">
        <v>3.03</v>
      </c>
      <c r="J180" s="137">
        <f t="shared" si="10"/>
        <v>48.48</v>
      </c>
      <c r="K180" s="134" t="s">
        <v>140</v>
      </c>
      <c r="L180" s="26"/>
      <c r="M180" s="138" t="s">
        <v>1</v>
      </c>
      <c r="N180" s="139" t="s">
        <v>39</v>
      </c>
      <c r="O180" s="140">
        <v>0.18007000000000001</v>
      </c>
      <c r="P180" s="140">
        <f t="shared" si="11"/>
        <v>2.8811200000000001</v>
      </c>
      <c r="Q180" s="140">
        <v>0</v>
      </c>
      <c r="R180" s="140">
        <f t="shared" si="12"/>
        <v>0</v>
      </c>
      <c r="S180" s="140">
        <v>0</v>
      </c>
      <c r="T180" s="141">
        <f t="shared" si="13"/>
        <v>0</v>
      </c>
      <c r="AR180" s="142" t="s">
        <v>156</v>
      </c>
      <c r="AT180" s="142" t="s">
        <v>136</v>
      </c>
      <c r="AU180" s="142" t="s">
        <v>142</v>
      </c>
      <c r="AY180" s="13" t="s">
        <v>133</v>
      </c>
      <c r="BE180" s="143">
        <f t="shared" si="14"/>
        <v>0</v>
      </c>
      <c r="BF180" s="143">
        <f t="shared" si="15"/>
        <v>48.48</v>
      </c>
      <c r="BG180" s="143">
        <f t="shared" si="16"/>
        <v>0</v>
      </c>
      <c r="BH180" s="143">
        <f t="shared" si="17"/>
        <v>0</v>
      </c>
      <c r="BI180" s="143">
        <f t="shared" si="18"/>
        <v>0</v>
      </c>
      <c r="BJ180" s="13" t="s">
        <v>142</v>
      </c>
      <c r="BK180" s="143">
        <f t="shared" si="19"/>
        <v>48.48</v>
      </c>
      <c r="BL180" s="13" t="s">
        <v>156</v>
      </c>
      <c r="BM180" s="142" t="s">
        <v>638</v>
      </c>
    </row>
    <row r="181" spans="2:65" s="1" customFormat="1" ht="16.5" customHeight="1">
      <c r="B181" s="131"/>
      <c r="C181" s="144" t="s">
        <v>156</v>
      </c>
      <c r="D181" s="144" t="s">
        <v>174</v>
      </c>
      <c r="E181" s="145" t="s">
        <v>639</v>
      </c>
      <c r="F181" s="146" t="s">
        <v>640</v>
      </c>
      <c r="G181" s="147" t="s">
        <v>146</v>
      </c>
      <c r="H181" s="148">
        <v>16</v>
      </c>
      <c r="I181" s="149">
        <v>28</v>
      </c>
      <c r="J181" s="149">
        <f t="shared" si="10"/>
        <v>448</v>
      </c>
      <c r="K181" s="146" t="s">
        <v>1</v>
      </c>
      <c r="L181" s="150"/>
      <c r="M181" s="151" t="s">
        <v>1</v>
      </c>
      <c r="N181" s="152" t="s">
        <v>39</v>
      </c>
      <c r="O181" s="140">
        <v>0</v>
      </c>
      <c r="P181" s="140">
        <f t="shared" si="11"/>
        <v>0</v>
      </c>
      <c r="Q181" s="140">
        <v>0</v>
      </c>
      <c r="R181" s="140">
        <f t="shared" si="12"/>
        <v>0</v>
      </c>
      <c r="S181" s="140">
        <v>0</v>
      </c>
      <c r="T181" s="141">
        <f t="shared" si="13"/>
        <v>0</v>
      </c>
      <c r="AR181" s="142" t="s">
        <v>271</v>
      </c>
      <c r="AT181" s="142" t="s">
        <v>174</v>
      </c>
      <c r="AU181" s="142" t="s">
        <v>142</v>
      </c>
      <c r="AY181" s="13" t="s">
        <v>133</v>
      </c>
      <c r="BE181" s="143">
        <f t="shared" si="14"/>
        <v>0</v>
      </c>
      <c r="BF181" s="143">
        <f t="shared" si="15"/>
        <v>448</v>
      </c>
      <c r="BG181" s="143">
        <f t="shared" si="16"/>
        <v>0</v>
      </c>
      <c r="BH181" s="143">
        <f t="shared" si="17"/>
        <v>0</v>
      </c>
      <c r="BI181" s="143">
        <f t="shared" si="18"/>
        <v>0</v>
      </c>
      <c r="BJ181" s="13" t="s">
        <v>142</v>
      </c>
      <c r="BK181" s="143">
        <f t="shared" si="19"/>
        <v>448</v>
      </c>
      <c r="BL181" s="13" t="s">
        <v>156</v>
      </c>
      <c r="BM181" s="142" t="s">
        <v>641</v>
      </c>
    </row>
    <row r="182" spans="2:65" s="1" customFormat="1" ht="16.5" customHeight="1">
      <c r="B182" s="131"/>
      <c r="C182" s="132" t="s">
        <v>246</v>
      </c>
      <c r="D182" s="132" t="s">
        <v>136</v>
      </c>
      <c r="E182" s="133" t="s">
        <v>642</v>
      </c>
      <c r="F182" s="134" t="s">
        <v>643</v>
      </c>
      <c r="G182" s="135" t="s">
        <v>333</v>
      </c>
      <c r="H182" s="136">
        <v>28.593</v>
      </c>
      <c r="I182" s="137">
        <v>1.6</v>
      </c>
      <c r="J182" s="137">
        <f t="shared" si="10"/>
        <v>45.75</v>
      </c>
      <c r="K182" s="134" t="s">
        <v>140</v>
      </c>
      <c r="L182" s="26"/>
      <c r="M182" s="138" t="s">
        <v>1</v>
      </c>
      <c r="N182" s="139" t="s">
        <v>39</v>
      </c>
      <c r="O182" s="140">
        <v>0</v>
      </c>
      <c r="P182" s="140">
        <f t="shared" si="11"/>
        <v>0</v>
      </c>
      <c r="Q182" s="140">
        <v>0</v>
      </c>
      <c r="R182" s="140">
        <f t="shared" si="12"/>
        <v>0</v>
      </c>
      <c r="S182" s="140">
        <v>0</v>
      </c>
      <c r="T182" s="141">
        <f t="shared" si="13"/>
        <v>0</v>
      </c>
      <c r="AR182" s="142" t="s">
        <v>156</v>
      </c>
      <c r="AT182" s="142" t="s">
        <v>136</v>
      </c>
      <c r="AU182" s="142" t="s">
        <v>142</v>
      </c>
      <c r="AY182" s="13" t="s">
        <v>133</v>
      </c>
      <c r="BE182" s="143">
        <f t="shared" si="14"/>
        <v>0</v>
      </c>
      <c r="BF182" s="143">
        <f t="shared" si="15"/>
        <v>45.75</v>
      </c>
      <c r="BG182" s="143">
        <f t="shared" si="16"/>
        <v>0</v>
      </c>
      <c r="BH182" s="143">
        <f t="shared" si="17"/>
        <v>0</v>
      </c>
      <c r="BI182" s="143">
        <f t="shared" si="18"/>
        <v>0</v>
      </c>
      <c r="BJ182" s="13" t="s">
        <v>142</v>
      </c>
      <c r="BK182" s="143">
        <f t="shared" si="19"/>
        <v>45.75</v>
      </c>
      <c r="BL182" s="13" t="s">
        <v>156</v>
      </c>
      <c r="BM182" s="142" t="s">
        <v>644</v>
      </c>
    </row>
    <row r="183" spans="2:65" s="11" customFormat="1" ht="22.9" customHeight="1">
      <c r="B183" s="119"/>
      <c r="D183" s="120" t="s">
        <v>72</v>
      </c>
      <c r="E183" s="129" t="s">
        <v>645</v>
      </c>
      <c r="F183" s="129" t="s">
        <v>646</v>
      </c>
      <c r="J183" s="130">
        <f>BK183</f>
        <v>2868.14</v>
      </c>
      <c r="L183" s="119"/>
      <c r="M183" s="123"/>
      <c r="N183" s="124"/>
      <c r="O183" s="124"/>
      <c r="P183" s="125">
        <f>SUM(P184:P192)</f>
        <v>24.810879999999997</v>
      </c>
      <c r="Q183" s="124"/>
      <c r="R183" s="125">
        <f>SUM(R184:R192)</f>
        <v>0.65476999999999996</v>
      </c>
      <c r="S183" s="124"/>
      <c r="T183" s="126">
        <f>SUM(T184:T192)</f>
        <v>0.39888000000000001</v>
      </c>
      <c r="AR183" s="120" t="s">
        <v>142</v>
      </c>
      <c r="AT183" s="127" t="s">
        <v>72</v>
      </c>
      <c r="AU183" s="127" t="s">
        <v>80</v>
      </c>
      <c r="AY183" s="120" t="s">
        <v>133</v>
      </c>
      <c r="BK183" s="128">
        <f>SUM(BK184:BK192)</f>
        <v>2868.14</v>
      </c>
    </row>
    <row r="184" spans="2:65" s="1" customFormat="1" ht="24" customHeight="1">
      <c r="B184" s="131"/>
      <c r="C184" s="132" t="s">
        <v>438</v>
      </c>
      <c r="D184" s="132" t="s">
        <v>136</v>
      </c>
      <c r="E184" s="133" t="s">
        <v>647</v>
      </c>
      <c r="F184" s="134" t="s">
        <v>648</v>
      </c>
      <c r="G184" s="135" t="s">
        <v>146</v>
      </c>
      <c r="H184" s="136">
        <v>16</v>
      </c>
      <c r="I184" s="137">
        <v>3.73</v>
      </c>
      <c r="J184" s="137">
        <f t="shared" ref="J184:J192" si="20">ROUND(I184*H184,2)</f>
        <v>59.68</v>
      </c>
      <c r="K184" s="134" t="s">
        <v>140</v>
      </c>
      <c r="L184" s="26"/>
      <c r="M184" s="138" t="s">
        <v>1</v>
      </c>
      <c r="N184" s="139" t="s">
        <v>39</v>
      </c>
      <c r="O184" s="140">
        <v>0.25416</v>
      </c>
      <c r="P184" s="140">
        <f t="shared" ref="P184:P192" si="21">O184*H184</f>
        <v>4.06656</v>
      </c>
      <c r="Q184" s="140">
        <v>8.0000000000000007E-5</v>
      </c>
      <c r="R184" s="140">
        <f t="shared" ref="R184:R192" si="22">Q184*H184</f>
        <v>1.2800000000000001E-3</v>
      </c>
      <c r="S184" s="140">
        <v>2.4930000000000001E-2</v>
      </c>
      <c r="T184" s="141">
        <f t="shared" ref="T184:T192" si="23">S184*H184</f>
        <v>0.39888000000000001</v>
      </c>
      <c r="AR184" s="142" t="s">
        <v>156</v>
      </c>
      <c r="AT184" s="142" t="s">
        <v>136</v>
      </c>
      <c r="AU184" s="142" t="s">
        <v>142</v>
      </c>
      <c r="AY184" s="13" t="s">
        <v>133</v>
      </c>
      <c r="BE184" s="143">
        <f t="shared" ref="BE184:BE192" si="24">IF(N184="základná",J184,0)</f>
        <v>0</v>
      </c>
      <c r="BF184" s="143">
        <f t="shared" ref="BF184:BF192" si="25">IF(N184="znížená",J184,0)</f>
        <v>59.68</v>
      </c>
      <c r="BG184" s="143">
        <f t="shared" ref="BG184:BG192" si="26">IF(N184="zákl. prenesená",J184,0)</f>
        <v>0</v>
      </c>
      <c r="BH184" s="143">
        <f t="shared" ref="BH184:BH192" si="27">IF(N184="zníž. prenesená",J184,0)</f>
        <v>0</v>
      </c>
      <c r="BI184" s="143">
        <f t="shared" ref="BI184:BI192" si="28">IF(N184="nulová",J184,0)</f>
        <v>0</v>
      </c>
      <c r="BJ184" s="13" t="s">
        <v>142</v>
      </c>
      <c r="BK184" s="143">
        <f t="shared" ref="BK184:BK192" si="29">ROUND(I184*H184,2)</f>
        <v>59.68</v>
      </c>
      <c r="BL184" s="13" t="s">
        <v>156</v>
      </c>
      <c r="BM184" s="142" t="s">
        <v>649</v>
      </c>
    </row>
    <row r="185" spans="2:65" s="1" customFormat="1" ht="24" customHeight="1">
      <c r="B185" s="131"/>
      <c r="C185" s="132" t="s">
        <v>216</v>
      </c>
      <c r="D185" s="132" t="s">
        <v>136</v>
      </c>
      <c r="E185" s="133" t="s">
        <v>650</v>
      </c>
      <c r="F185" s="134" t="s">
        <v>651</v>
      </c>
      <c r="G185" s="135" t="s">
        <v>146</v>
      </c>
      <c r="H185" s="136">
        <v>16</v>
      </c>
      <c r="I185" s="137">
        <v>11.68</v>
      </c>
      <c r="J185" s="137">
        <f t="shared" si="20"/>
        <v>186.88</v>
      </c>
      <c r="K185" s="134" t="s">
        <v>140</v>
      </c>
      <c r="L185" s="26"/>
      <c r="M185" s="138" t="s">
        <v>1</v>
      </c>
      <c r="N185" s="139" t="s">
        <v>39</v>
      </c>
      <c r="O185" s="140">
        <v>0.80752000000000002</v>
      </c>
      <c r="P185" s="140">
        <f t="shared" si="21"/>
        <v>12.92032</v>
      </c>
      <c r="Q185" s="140">
        <v>2.0000000000000002E-5</v>
      </c>
      <c r="R185" s="140">
        <f t="shared" si="22"/>
        <v>3.2000000000000003E-4</v>
      </c>
      <c r="S185" s="140">
        <v>0</v>
      </c>
      <c r="T185" s="141">
        <f t="shared" si="23"/>
        <v>0</v>
      </c>
      <c r="AR185" s="142" t="s">
        <v>156</v>
      </c>
      <c r="AT185" s="142" t="s">
        <v>136</v>
      </c>
      <c r="AU185" s="142" t="s">
        <v>142</v>
      </c>
      <c r="AY185" s="13" t="s">
        <v>133</v>
      </c>
      <c r="BE185" s="143">
        <f t="shared" si="24"/>
        <v>0</v>
      </c>
      <c r="BF185" s="143">
        <f t="shared" si="25"/>
        <v>186.88</v>
      </c>
      <c r="BG185" s="143">
        <f t="shared" si="26"/>
        <v>0</v>
      </c>
      <c r="BH185" s="143">
        <f t="shared" si="27"/>
        <v>0</v>
      </c>
      <c r="BI185" s="143">
        <f t="shared" si="28"/>
        <v>0</v>
      </c>
      <c r="BJ185" s="13" t="s">
        <v>142</v>
      </c>
      <c r="BK185" s="143">
        <f t="shared" si="29"/>
        <v>186.88</v>
      </c>
      <c r="BL185" s="13" t="s">
        <v>156</v>
      </c>
      <c r="BM185" s="142" t="s">
        <v>652</v>
      </c>
    </row>
    <row r="186" spans="2:65" s="1" customFormat="1" ht="36" customHeight="1">
      <c r="B186" s="131"/>
      <c r="C186" s="144" t="s">
        <v>225</v>
      </c>
      <c r="D186" s="144" t="s">
        <v>174</v>
      </c>
      <c r="E186" s="145" t="s">
        <v>653</v>
      </c>
      <c r="F186" s="146" t="s">
        <v>654</v>
      </c>
      <c r="G186" s="147" t="s">
        <v>146</v>
      </c>
      <c r="H186" s="148">
        <v>1</v>
      </c>
      <c r="I186" s="149">
        <v>117.42</v>
      </c>
      <c r="J186" s="149">
        <f t="shared" si="20"/>
        <v>117.42</v>
      </c>
      <c r="K186" s="146" t="s">
        <v>140</v>
      </c>
      <c r="L186" s="150"/>
      <c r="M186" s="151" t="s">
        <v>1</v>
      </c>
      <c r="N186" s="152" t="s">
        <v>39</v>
      </c>
      <c r="O186" s="140">
        <v>0</v>
      </c>
      <c r="P186" s="140">
        <f t="shared" si="21"/>
        <v>0</v>
      </c>
      <c r="Q186" s="140">
        <v>2.6579999999999999E-2</v>
      </c>
      <c r="R186" s="140">
        <f t="shared" si="22"/>
        <v>2.6579999999999999E-2</v>
      </c>
      <c r="S186" s="140">
        <v>0</v>
      </c>
      <c r="T186" s="141">
        <f t="shared" si="23"/>
        <v>0</v>
      </c>
      <c r="AR186" s="142" t="s">
        <v>271</v>
      </c>
      <c r="AT186" s="142" t="s">
        <v>174</v>
      </c>
      <c r="AU186" s="142" t="s">
        <v>142</v>
      </c>
      <c r="AY186" s="13" t="s">
        <v>133</v>
      </c>
      <c r="BE186" s="143">
        <f t="shared" si="24"/>
        <v>0</v>
      </c>
      <c r="BF186" s="143">
        <f t="shared" si="25"/>
        <v>117.42</v>
      </c>
      <c r="BG186" s="143">
        <f t="shared" si="26"/>
        <v>0</v>
      </c>
      <c r="BH186" s="143">
        <f t="shared" si="27"/>
        <v>0</v>
      </c>
      <c r="BI186" s="143">
        <f t="shared" si="28"/>
        <v>0</v>
      </c>
      <c r="BJ186" s="13" t="s">
        <v>142</v>
      </c>
      <c r="BK186" s="143">
        <f t="shared" si="29"/>
        <v>117.42</v>
      </c>
      <c r="BL186" s="13" t="s">
        <v>156</v>
      </c>
      <c r="BM186" s="142" t="s">
        <v>655</v>
      </c>
    </row>
    <row r="187" spans="2:65" s="1" customFormat="1" ht="36" customHeight="1">
      <c r="B187" s="131"/>
      <c r="C187" s="144" t="s">
        <v>230</v>
      </c>
      <c r="D187" s="144" t="s">
        <v>174</v>
      </c>
      <c r="E187" s="145" t="s">
        <v>656</v>
      </c>
      <c r="F187" s="146" t="s">
        <v>657</v>
      </c>
      <c r="G187" s="147" t="s">
        <v>146</v>
      </c>
      <c r="H187" s="148">
        <v>7</v>
      </c>
      <c r="I187" s="149">
        <v>133.69</v>
      </c>
      <c r="J187" s="149">
        <f t="shared" si="20"/>
        <v>935.83</v>
      </c>
      <c r="K187" s="146" t="s">
        <v>140</v>
      </c>
      <c r="L187" s="150"/>
      <c r="M187" s="151" t="s">
        <v>1</v>
      </c>
      <c r="N187" s="152" t="s">
        <v>39</v>
      </c>
      <c r="O187" s="140">
        <v>0</v>
      </c>
      <c r="P187" s="140">
        <f t="shared" si="21"/>
        <v>0</v>
      </c>
      <c r="Q187" s="140">
        <v>3.2969999999999999E-2</v>
      </c>
      <c r="R187" s="140">
        <f t="shared" si="22"/>
        <v>0.23079</v>
      </c>
      <c r="S187" s="140">
        <v>0</v>
      </c>
      <c r="T187" s="141">
        <f t="shared" si="23"/>
        <v>0</v>
      </c>
      <c r="AR187" s="142" t="s">
        <v>271</v>
      </c>
      <c r="AT187" s="142" t="s">
        <v>174</v>
      </c>
      <c r="AU187" s="142" t="s">
        <v>142</v>
      </c>
      <c r="AY187" s="13" t="s">
        <v>133</v>
      </c>
      <c r="BE187" s="143">
        <f t="shared" si="24"/>
        <v>0</v>
      </c>
      <c r="BF187" s="143">
        <f t="shared" si="25"/>
        <v>935.83</v>
      </c>
      <c r="BG187" s="143">
        <f t="shared" si="26"/>
        <v>0</v>
      </c>
      <c r="BH187" s="143">
        <f t="shared" si="27"/>
        <v>0</v>
      </c>
      <c r="BI187" s="143">
        <f t="shared" si="28"/>
        <v>0</v>
      </c>
      <c r="BJ187" s="13" t="s">
        <v>142</v>
      </c>
      <c r="BK187" s="143">
        <f t="shared" si="29"/>
        <v>935.83</v>
      </c>
      <c r="BL187" s="13" t="s">
        <v>156</v>
      </c>
      <c r="BM187" s="142" t="s">
        <v>658</v>
      </c>
    </row>
    <row r="188" spans="2:65" s="1" customFormat="1" ht="36" customHeight="1">
      <c r="B188" s="131"/>
      <c r="C188" s="144" t="s">
        <v>234</v>
      </c>
      <c r="D188" s="144" t="s">
        <v>174</v>
      </c>
      <c r="E188" s="145" t="s">
        <v>659</v>
      </c>
      <c r="F188" s="146" t="s">
        <v>660</v>
      </c>
      <c r="G188" s="147" t="s">
        <v>146</v>
      </c>
      <c r="H188" s="148">
        <v>1</v>
      </c>
      <c r="I188" s="149">
        <v>149.91999999999999</v>
      </c>
      <c r="J188" s="149">
        <f t="shared" si="20"/>
        <v>149.91999999999999</v>
      </c>
      <c r="K188" s="146" t="s">
        <v>140</v>
      </c>
      <c r="L188" s="150"/>
      <c r="M188" s="151" t="s">
        <v>1</v>
      </c>
      <c r="N188" s="152" t="s">
        <v>39</v>
      </c>
      <c r="O188" s="140">
        <v>0</v>
      </c>
      <c r="P188" s="140">
        <f t="shared" si="21"/>
        <v>0</v>
      </c>
      <c r="Q188" s="140">
        <v>3.9129999999999998E-2</v>
      </c>
      <c r="R188" s="140">
        <f t="shared" si="22"/>
        <v>3.9129999999999998E-2</v>
      </c>
      <c r="S188" s="140">
        <v>0</v>
      </c>
      <c r="T188" s="141">
        <f t="shared" si="23"/>
        <v>0</v>
      </c>
      <c r="AR188" s="142" t="s">
        <v>271</v>
      </c>
      <c r="AT188" s="142" t="s">
        <v>174</v>
      </c>
      <c r="AU188" s="142" t="s">
        <v>142</v>
      </c>
      <c r="AY188" s="13" t="s">
        <v>133</v>
      </c>
      <c r="BE188" s="143">
        <f t="shared" si="24"/>
        <v>0</v>
      </c>
      <c r="BF188" s="143">
        <f t="shared" si="25"/>
        <v>149.91999999999999</v>
      </c>
      <c r="BG188" s="143">
        <f t="shared" si="26"/>
        <v>0</v>
      </c>
      <c r="BH188" s="143">
        <f t="shared" si="27"/>
        <v>0</v>
      </c>
      <c r="BI188" s="143">
        <f t="shared" si="28"/>
        <v>0</v>
      </c>
      <c r="BJ188" s="13" t="s">
        <v>142</v>
      </c>
      <c r="BK188" s="143">
        <f t="shared" si="29"/>
        <v>149.91999999999999</v>
      </c>
      <c r="BL188" s="13" t="s">
        <v>156</v>
      </c>
      <c r="BM188" s="142" t="s">
        <v>661</v>
      </c>
    </row>
    <row r="189" spans="2:65" s="1" customFormat="1" ht="36" customHeight="1">
      <c r="B189" s="131"/>
      <c r="C189" s="144" t="s">
        <v>238</v>
      </c>
      <c r="D189" s="144" t="s">
        <v>174</v>
      </c>
      <c r="E189" s="145" t="s">
        <v>662</v>
      </c>
      <c r="F189" s="146" t="s">
        <v>663</v>
      </c>
      <c r="G189" s="147" t="s">
        <v>146</v>
      </c>
      <c r="H189" s="148">
        <v>1</v>
      </c>
      <c r="I189" s="149">
        <v>166.18</v>
      </c>
      <c r="J189" s="149">
        <f t="shared" si="20"/>
        <v>166.18</v>
      </c>
      <c r="K189" s="146" t="s">
        <v>140</v>
      </c>
      <c r="L189" s="150"/>
      <c r="M189" s="151" t="s">
        <v>1</v>
      </c>
      <c r="N189" s="152" t="s">
        <v>39</v>
      </c>
      <c r="O189" s="140">
        <v>0</v>
      </c>
      <c r="P189" s="140">
        <f t="shared" si="21"/>
        <v>0</v>
      </c>
      <c r="Q189" s="140">
        <v>4.5510000000000002E-2</v>
      </c>
      <c r="R189" s="140">
        <f t="shared" si="22"/>
        <v>4.5510000000000002E-2</v>
      </c>
      <c r="S189" s="140">
        <v>0</v>
      </c>
      <c r="T189" s="141">
        <f t="shared" si="23"/>
        <v>0</v>
      </c>
      <c r="AR189" s="142" t="s">
        <v>271</v>
      </c>
      <c r="AT189" s="142" t="s">
        <v>174</v>
      </c>
      <c r="AU189" s="142" t="s">
        <v>142</v>
      </c>
      <c r="AY189" s="13" t="s">
        <v>133</v>
      </c>
      <c r="BE189" s="143">
        <f t="shared" si="24"/>
        <v>0</v>
      </c>
      <c r="BF189" s="143">
        <f t="shared" si="25"/>
        <v>166.18</v>
      </c>
      <c r="BG189" s="143">
        <f t="shared" si="26"/>
        <v>0</v>
      </c>
      <c r="BH189" s="143">
        <f t="shared" si="27"/>
        <v>0</v>
      </c>
      <c r="BI189" s="143">
        <f t="shared" si="28"/>
        <v>0</v>
      </c>
      <c r="BJ189" s="13" t="s">
        <v>142</v>
      </c>
      <c r="BK189" s="143">
        <f t="shared" si="29"/>
        <v>166.18</v>
      </c>
      <c r="BL189" s="13" t="s">
        <v>156</v>
      </c>
      <c r="BM189" s="142" t="s">
        <v>664</v>
      </c>
    </row>
    <row r="190" spans="2:65" s="1" customFormat="1" ht="36" customHeight="1">
      <c r="B190" s="131"/>
      <c r="C190" s="144" t="s">
        <v>252</v>
      </c>
      <c r="D190" s="144" t="s">
        <v>174</v>
      </c>
      <c r="E190" s="145" t="s">
        <v>665</v>
      </c>
      <c r="F190" s="146" t="s">
        <v>666</v>
      </c>
      <c r="G190" s="147" t="s">
        <v>146</v>
      </c>
      <c r="H190" s="148">
        <v>6</v>
      </c>
      <c r="I190" s="149">
        <v>182.43</v>
      </c>
      <c r="J190" s="149">
        <f t="shared" si="20"/>
        <v>1094.58</v>
      </c>
      <c r="K190" s="146" t="s">
        <v>140</v>
      </c>
      <c r="L190" s="150"/>
      <c r="M190" s="151" t="s">
        <v>1</v>
      </c>
      <c r="N190" s="152" t="s">
        <v>39</v>
      </c>
      <c r="O190" s="140">
        <v>0</v>
      </c>
      <c r="P190" s="140">
        <f t="shared" si="21"/>
        <v>0</v>
      </c>
      <c r="Q190" s="140">
        <v>5.1860000000000003E-2</v>
      </c>
      <c r="R190" s="140">
        <f t="shared" si="22"/>
        <v>0.31115999999999999</v>
      </c>
      <c r="S190" s="140">
        <v>0</v>
      </c>
      <c r="T190" s="141">
        <f t="shared" si="23"/>
        <v>0</v>
      </c>
      <c r="AR190" s="142" t="s">
        <v>271</v>
      </c>
      <c r="AT190" s="142" t="s">
        <v>174</v>
      </c>
      <c r="AU190" s="142" t="s">
        <v>142</v>
      </c>
      <c r="AY190" s="13" t="s">
        <v>133</v>
      </c>
      <c r="BE190" s="143">
        <f t="shared" si="24"/>
        <v>0</v>
      </c>
      <c r="BF190" s="143">
        <f t="shared" si="25"/>
        <v>1094.58</v>
      </c>
      <c r="BG190" s="143">
        <f t="shared" si="26"/>
        <v>0</v>
      </c>
      <c r="BH190" s="143">
        <f t="shared" si="27"/>
        <v>0</v>
      </c>
      <c r="BI190" s="143">
        <f t="shared" si="28"/>
        <v>0</v>
      </c>
      <c r="BJ190" s="13" t="s">
        <v>142</v>
      </c>
      <c r="BK190" s="143">
        <f t="shared" si="29"/>
        <v>1094.58</v>
      </c>
      <c r="BL190" s="13" t="s">
        <v>156</v>
      </c>
      <c r="BM190" s="142" t="s">
        <v>667</v>
      </c>
    </row>
    <row r="191" spans="2:65" s="1" customFormat="1" ht="24" customHeight="1">
      <c r="B191" s="131"/>
      <c r="C191" s="132" t="s">
        <v>256</v>
      </c>
      <c r="D191" s="132" t="s">
        <v>136</v>
      </c>
      <c r="E191" s="133" t="s">
        <v>668</v>
      </c>
      <c r="F191" s="134" t="s">
        <v>669</v>
      </c>
      <c r="G191" s="135" t="s">
        <v>146</v>
      </c>
      <c r="H191" s="136">
        <v>16</v>
      </c>
      <c r="I191" s="137">
        <v>7.03</v>
      </c>
      <c r="J191" s="137">
        <f t="shared" si="20"/>
        <v>112.48</v>
      </c>
      <c r="K191" s="134" t="s">
        <v>140</v>
      </c>
      <c r="L191" s="26"/>
      <c r="M191" s="138" t="s">
        <v>1</v>
      </c>
      <c r="N191" s="139" t="s">
        <v>39</v>
      </c>
      <c r="O191" s="140">
        <v>0.48899999999999999</v>
      </c>
      <c r="P191" s="140">
        <f t="shared" si="21"/>
        <v>7.8239999999999998</v>
      </c>
      <c r="Q191" s="140">
        <v>0</v>
      </c>
      <c r="R191" s="140">
        <f t="shared" si="22"/>
        <v>0</v>
      </c>
      <c r="S191" s="140">
        <v>0</v>
      </c>
      <c r="T191" s="141">
        <f t="shared" si="23"/>
        <v>0</v>
      </c>
      <c r="AR191" s="142" t="s">
        <v>156</v>
      </c>
      <c r="AT191" s="142" t="s">
        <v>136</v>
      </c>
      <c r="AU191" s="142" t="s">
        <v>142</v>
      </c>
      <c r="AY191" s="13" t="s">
        <v>133</v>
      </c>
      <c r="BE191" s="143">
        <f t="shared" si="24"/>
        <v>0</v>
      </c>
      <c r="BF191" s="143">
        <f t="shared" si="25"/>
        <v>112.48</v>
      </c>
      <c r="BG191" s="143">
        <f t="shared" si="26"/>
        <v>0</v>
      </c>
      <c r="BH191" s="143">
        <f t="shared" si="27"/>
        <v>0</v>
      </c>
      <c r="BI191" s="143">
        <f t="shared" si="28"/>
        <v>0</v>
      </c>
      <c r="BJ191" s="13" t="s">
        <v>142</v>
      </c>
      <c r="BK191" s="143">
        <f t="shared" si="29"/>
        <v>112.48</v>
      </c>
      <c r="BL191" s="13" t="s">
        <v>156</v>
      </c>
      <c r="BM191" s="142" t="s">
        <v>670</v>
      </c>
    </row>
    <row r="192" spans="2:65" s="1" customFormat="1" ht="24" customHeight="1">
      <c r="B192" s="131"/>
      <c r="C192" s="132" t="s">
        <v>294</v>
      </c>
      <c r="D192" s="132" t="s">
        <v>136</v>
      </c>
      <c r="E192" s="133" t="s">
        <v>671</v>
      </c>
      <c r="F192" s="134" t="s">
        <v>672</v>
      </c>
      <c r="G192" s="135" t="s">
        <v>333</v>
      </c>
      <c r="H192" s="136">
        <v>28.23</v>
      </c>
      <c r="I192" s="137">
        <v>1.6</v>
      </c>
      <c r="J192" s="137">
        <f t="shared" si="20"/>
        <v>45.17</v>
      </c>
      <c r="K192" s="134" t="s">
        <v>140</v>
      </c>
      <c r="L192" s="26"/>
      <c r="M192" s="138" t="s">
        <v>1</v>
      </c>
      <c r="N192" s="139" t="s">
        <v>39</v>
      </c>
      <c r="O192" s="140">
        <v>0</v>
      </c>
      <c r="P192" s="140">
        <f t="shared" si="21"/>
        <v>0</v>
      </c>
      <c r="Q192" s="140">
        <v>0</v>
      </c>
      <c r="R192" s="140">
        <f t="shared" si="22"/>
        <v>0</v>
      </c>
      <c r="S192" s="140">
        <v>0</v>
      </c>
      <c r="T192" s="141">
        <f t="shared" si="23"/>
        <v>0</v>
      </c>
      <c r="AR192" s="142" t="s">
        <v>156</v>
      </c>
      <c r="AT192" s="142" t="s">
        <v>136</v>
      </c>
      <c r="AU192" s="142" t="s">
        <v>142</v>
      </c>
      <c r="AY192" s="13" t="s">
        <v>133</v>
      </c>
      <c r="BE192" s="143">
        <f t="shared" si="24"/>
        <v>0</v>
      </c>
      <c r="BF192" s="143">
        <f t="shared" si="25"/>
        <v>45.17</v>
      </c>
      <c r="BG192" s="143">
        <f t="shared" si="26"/>
        <v>0</v>
      </c>
      <c r="BH192" s="143">
        <f t="shared" si="27"/>
        <v>0</v>
      </c>
      <c r="BI192" s="143">
        <f t="shared" si="28"/>
        <v>0</v>
      </c>
      <c r="BJ192" s="13" t="s">
        <v>142</v>
      </c>
      <c r="BK192" s="143">
        <f t="shared" si="29"/>
        <v>45.17</v>
      </c>
      <c r="BL192" s="13" t="s">
        <v>156</v>
      </c>
      <c r="BM192" s="142" t="s">
        <v>673</v>
      </c>
    </row>
    <row r="193" spans="2:65" s="11" customFormat="1" ht="22.9" customHeight="1">
      <c r="B193" s="119"/>
      <c r="D193" s="120" t="s">
        <v>72</v>
      </c>
      <c r="E193" s="129" t="s">
        <v>320</v>
      </c>
      <c r="F193" s="129" t="s">
        <v>321</v>
      </c>
      <c r="J193" s="130">
        <f>BK193</f>
        <v>355.6</v>
      </c>
      <c r="L193" s="119"/>
      <c r="M193" s="123"/>
      <c r="N193" s="124"/>
      <c r="O193" s="124"/>
      <c r="P193" s="125">
        <f>SUM(P194:P195)</f>
        <v>0.42214000000000002</v>
      </c>
      <c r="Q193" s="124"/>
      <c r="R193" s="125">
        <f>SUM(R194:R195)</f>
        <v>8.0000000000000007E-5</v>
      </c>
      <c r="S193" s="124"/>
      <c r="T193" s="126">
        <f>SUM(T194:T195)</f>
        <v>0</v>
      </c>
      <c r="AR193" s="120" t="s">
        <v>142</v>
      </c>
      <c r="AT193" s="127" t="s">
        <v>72</v>
      </c>
      <c r="AU193" s="127" t="s">
        <v>80</v>
      </c>
      <c r="AY193" s="120" t="s">
        <v>133</v>
      </c>
      <c r="BK193" s="128">
        <f>SUM(BK194:BK195)</f>
        <v>355.6</v>
      </c>
    </row>
    <row r="194" spans="2:65" s="1" customFormat="1" ht="24" customHeight="1">
      <c r="B194" s="131"/>
      <c r="C194" s="132" t="s">
        <v>264</v>
      </c>
      <c r="D194" s="132" t="s">
        <v>136</v>
      </c>
      <c r="E194" s="133" t="s">
        <v>674</v>
      </c>
      <c r="F194" s="134" t="s">
        <v>675</v>
      </c>
      <c r="G194" s="135" t="s">
        <v>407</v>
      </c>
      <c r="H194" s="136">
        <v>1</v>
      </c>
      <c r="I194" s="137">
        <v>350</v>
      </c>
      <c r="J194" s="137">
        <f>ROUND(I194*H194,2)</f>
        <v>350</v>
      </c>
      <c r="K194" s="134" t="s">
        <v>140</v>
      </c>
      <c r="L194" s="26"/>
      <c r="M194" s="138" t="s">
        <v>1</v>
      </c>
      <c r="N194" s="139" t="s">
        <v>39</v>
      </c>
      <c r="O194" s="140">
        <v>0.42214000000000002</v>
      </c>
      <c r="P194" s="140">
        <f>O194*H194</f>
        <v>0.42214000000000002</v>
      </c>
      <c r="Q194" s="140">
        <v>8.0000000000000007E-5</v>
      </c>
      <c r="R194" s="140">
        <f>Q194*H194</f>
        <v>8.0000000000000007E-5</v>
      </c>
      <c r="S194" s="140">
        <v>0</v>
      </c>
      <c r="T194" s="141">
        <f>S194*H194</f>
        <v>0</v>
      </c>
      <c r="AR194" s="142" t="s">
        <v>156</v>
      </c>
      <c r="AT194" s="142" t="s">
        <v>136</v>
      </c>
      <c r="AU194" s="142" t="s">
        <v>142</v>
      </c>
      <c r="AY194" s="13" t="s">
        <v>133</v>
      </c>
      <c r="BE194" s="143">
        <f>IF(N194="základná",J194,0)</f>
        <v>0</v>
      </c>
      <c r="BF194" s="143">
        <f>IF(N194="znížená",J194,0)</f>
        <v>350</v>
      </c>
      <c r="BG194" s="143">
        <f>IF(N194="zákl. prenesená",J194,0)</f>
        <v>0</v>
      </c>
      <c r="BH194" s="143">
        <f>IF(N194="zníž. prenesená",J194,0)</f>
        <v>0</v>
      </c>
      <c r="BI194" s="143">
        <f>IF(N194="nulová",J194,0)</f>
        <v>0</v>
      </c>
      <c r="BJ194" s="13" t="s">
        <v>142</v>
      </c>
      <c r="BK194" s="143">
        <f>ROUND(I194*H194,2)</f>
        <v>350</v>
      </c>
      <c r="BL194" s="13" t="s">
        <v>156</v>
      </c>
      <c r="BM194" s="142" t="s">
        <v>676</v>
      </c>
    </row>
    <row r="195" spans="2:65" s="1" customFormat="1" ht="24" customHeight="1">
      <c r="B195" s="131"/>
      <c r="C195" s="132" t="s">
        <v>242</v>
      </c>
      <c r="D195" s="132" t="s">
        <v>136</v>
      </c>
      <c r="E195" s="133" t="s">
        <v>331</v>
      </c>
      <c r="F195" s="134" t="s">
        <v>332</v>
      </c>
      <c r="G195" s="135" t="s">
        <v>333</v>
      </c>
      <c r="H195" s="136">
        <v>3.5</v>
      </c>
      <c r="I195" s="137">
        <v>1.6</v>
      </c>
      <c r="J195" s="137">
        <f>ROUND(I195*H195,2)</f>
        <v>5.6</v>
      </c>
      <c r="K195" s="134" t="s">
        <v>140</v>
      </c>
      <c r="L195" s="26"/>
      <c r="M195" s="153" t="s">
        <v>1</v>
      </c>
      <c r="N195" s="154" t="s">
        <v>39</v>
      </c>
      <c r="O195" s="155">
        <v>0</v>
      </c>
      <c r="P195" s="155">
        <f>O195*H195</f>
        <v>0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AR195" s="142" t="s">
        <v>156</v>
      </c>
      <c r="AT195" s="142" t="s">
        <v>136</v>
      </c>
      <c r="AU195" s="142" t="s">
        <v>142</v>
      </c>
      <c r="AY195" s="13" t="s">
        <v>133</v>
      </c>
      <c r="BE195" s="143">
        <f>IF(N195="základná",J195,0)</f>
        <v>0</v>
      </c>
      <c r="BF195" s="143">
        <f>IF(N195="znížená",J195,0)</f>
        <v>5.6</v>
      </c>
      <c r="BG195" s="143">
        <f>IF(N195="zákl. prenesená",J195,0)</f>
        <v>0</v>
      </c>
      <c r="BH195" s="143">
        <f>IF(N195="zníž. prenesená",J195,0)</f>
        <v>0</v>
      </c>
      <c r="BI195" s="143">
        <f>IF(N195="nulová",J195,0)</f>
        <v>0</v>
      </c>
      <c r="BJ195" s="13" t="s">
        <v>142</v>
      </c>
      <c r="BK195" s="143">
        <f>ROUND(I195*H195,2)</f>
        <v>5.6</v>
      </c>
      <c r="BL195" s="13" t="s">
        <v>156</v>
      </c>
      <c r="BM195" s="142" t="s">
        <v>677</v>
      </c>
    </row>
    <row r="196" spans="2:65" s="1" customFormat="1" ht="6.95" customHeight="1"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26"/>
    </row>
  </sheetData>
  <autoFilter ref="C124:K19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01 - Rekonštrukcia spoloč...</vt:lpstr>
      <vt:lpstr>02 - Parkety, Žalúzie</vt:lpstr>
      <vt:lpstr>03 - Kazetový strop</vt:lpstr>
      <vt:lpstr>04 - Vykurovanie</vt:lpstr>
      <vt:lpstr>'01 - Rekonštrukcia spoloč...'!Názvy_tlače</vt:lpstr>
      <vt:lpstr>'02 - Parkety, Žalúzie'!Názvy_tlače</vt:lpstr>
      <vt:lpstr>'03 - Kazetový strop'!Názvy_tlače</vt:lpstr>
      <vt:lpstr>'04 - Vykurovanie'!Názvy_tlače</vt:lpstr>
      <vt:lpstr>'Rekapitulácia stavby'!Názvy_tlače</vt:lpstr>
      <vt:lpstr>'01 - Rekonštrukcia spoloč...'!Oblasť_tlače</vt:lpstr>
      <vt:lpstr>'02 - Parkety, Žalúzie'!Oblasť_tlače</vt:lpstr>
      <vt:lpstr>'03 - Kazetový strop'!Oblasť_tlače</vt:lpstr>
      <vt:lpstr>'04 - Vykurovanie'!Oblasť_tlače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KLUVANCOVÁ Iveta</cp:lastModifiedBy>
  <dcterms:created xsi:type="dcterms:W3CDTF">2019-04-24T10:08:13Z</dcterms:created>
  <dcterms:modified xsi:type="dcterms:W3CDTF">2019-09-17T13:20:49Z</dcterms:modified>
</cp:coreProperties>
</file>