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activeTab="3"/>
  </bookViews>
  <sheets>
    <sheet name="Hárok1" sheetId="1" r:id="rId1"/>
    <sheet name="Hárok2" sheetId="2" r:id="rId2"/>
    <sheet name="Hárok3" sheetId="3" r:id="rId3"/>
    <sheet name="Hárok4" sheetId="4" r:id="rId4"/>
  </sheets>
  <definedNames/>
  <calcPr fullCalcOnLoad="1"/>
</workbook>
</file>

<file path=xl/sharedStrings.xml><?xml version="1.0" encoding="utf-8"?>
<sst xmlns="http://schemas.openxmlformats.org/spreadsheetml/2006/main" count="542" uniqueCount="331">
  <si>
    <t>ROZPOČTOVÉ PRÍJMY:</t>
  </si>
  <si>
    <t>Ekonomická</t>
  </si>
  <si>
    <t>Kód</t>
  </si>
  <si>
    <t xml:space="preserve">Bežné príjmy obce </t>
  </si>
  <si>
    <t>Klasifikácia</t>
  </si>
  <si>
    <t>Zdroja</t>
  </si>
  <si>
    <t>Daňové príjmy</t>
  </si>
  <si>
    <t>Daň z nehnuteľností</t>
  </si>
  <si>
    <t>Za psa</t>
  </si>
  <si>
    <t>Za komunálne odpady a drobné stavebné odpady</t>
  </si>
  <si>
    <t>Nedaňové príjmy</t>
  </si>
  <si>
    <t>Z prenajatých budov, priestorov, objektov</t>
  </si>
  <si>
    <t>Administratívne poplatky</t>
  </si>
  <si>
    <t>Z nepriem.a náhod.predaja a služieb</t>
  </si>
  <si>
    <t>Úroky z tuz.úverov,pôžičiek,návrat.fin.výp.a vkladov</t>
  </si>
  <si>
    <t>Ostatné príjmy</t>
  </si>
  <si>
    <t>Tuzemské bežné granty a transfery</t>
  </si>
  <si>
    <t>Transfery v rámci verej.správy na MOS, CO,iné</t>
  </si>
  <si>
    <t>Dotácia na prenes. výkon ŠS-ochrana ŽP</t>
  </si>
  <si>
    <t>Dotácia na pren.výkon ŠS - hlás.obyv.</t>
  </si>
  <si>
    <t>Dotácia na CO</t>
  </si>
  <si>
    <t>Transfery v rámci verejnej správy na školstvo</t>
  </si>
  <si>
    <t>Dotácia na prenesené kompetencie - ZŠ</t>
  </si>
  <si>
    <t>Dotácia na vzdelácacie poukazy</t>
  </si>
  <si>
    <t>Dotácia pre deti v HN na stravovanie</t>
  </si>
  <si>
    <t>Dotácia pre deti v HN na na škol. potreby</t>
  </si>
  <si>
    <t>Bežné príjmy obce spolu:</t>
  </si>
  <si>
    <t>Bežné príjmy ZŠsMŠ</t>
  </si>
  <si>
    <t xml:space="preserve">Nedaňové príjmy </t>
  </si>
  <si>
    <t>Bežné príjmy ZŠsMŠ spolu:</t>
  </si>
  <si>
    <t>Kapitálové príjmy obce</t>
  </si>
  <si>
    <t>Kapitálové príjmy obce spolu:</t>
  </si>
  <si>
    <t>Kapitálové príjmy</t>
  </si>
  <si>
    <t>ROZPOČTOVÉ VÝDAVKY:</t>
  </si>
  <si>
    <t>Funkčná a</t>
  </si>
  <si>
    <t>Bežné výdavky obce</t>
  </si>
  <si>
    <t>ekonom.klas.</t>
  </si>
  <si>
    <t>O1</t>
  </si>
  <si>
    <t>Všeobecné verejné služby</t>
  </si>
  <si>
    <t>Mzdy, platy, služobné vyrovnania</t>
  </si>
  <si>
    <t>Poistné a príspevok do poisťovní</t>
  </si>
  <si>
    <t>Cestovné náhrady</t>
  </si>
  <si>
    <t>Energie, voda a komunikácie</t>
  </si>
  <si>
    <t>Služby</t>
  </si>
  <si>
    <t>O1.1.2</t>
  </si>
  <si>
    <t>Finančná a rozpočtová oblasť</t>
  </si>
  <si>
    <t>Transakcie verejného dlhu</t>
  </si>
  <si>
    <t>O2</t>
  </si>
  <si>
    <t>Obrana</t>
  </si>
  <si>
    <t>O2.2.0</t>
  </si>
  <si>
    <t>Civilná obrana</t>
  </si>
  <si>
    <t>Tovary a služby</t>
  </si>
  <si>
    <t>Odmeny na základe dohôd o vykonaní práce</t>
  </si>
  <si>
    <t>O3</t>
  </si>
  <si>
    <t>Verejný poriadok a bezpečnosť</t>
  </si>
  <si>
    <t>O3.2.0</t>
  </si>
  <si>
    <t>Ochrana pred požiarmi</t>
  </si>
  <si>
    <t>O4</t>
  </si>
  <si>
    <t>Ekonomická oblasť</t>
  </si>
  <si>
    <t>O4.5.1</t>
  </si>
  <si>
    <t>Cestná doprava</t>
  </si>
  <si>
    <t>O5</t>
  </si>
  <si>
    <t>Ochrana životného prostredia</t>
  </si>
  <si>
    <t>O5.1.0</t>
  </si>
  <si>
    <t>Nakladanie s odpadmi</t>
  </si>
  <si>
    <t>O5.3.0</t>
  </si>
  <si>
    <t>Znižovanie znečisťovania</t>
  </si>
  <si>
    <t>O6</t>
  </si>
  <si>
    <t>Bývanie a občianska vybavenossť</t>
  </si>
  <si>
    <t>O6.2.0</t>
  </si>
  <si>
    <t>Rozvoj obce</t>
  </si>
  <si>
    <t>O6.4.0</t>
  </si>
  <si>
    <t>Verejné osvetlenie</t>
  </si>
  <si>
    <t>633-637</t>
  </si>
  <si>
    <t>Materiál, Dopravné,Rutinná a štand. údržba, Služby</t>
  </si>
  <si>
    <t>O8</t>
  </si>
  <si>
    <t>Rekreácia, kultúra a náboženstvo</t>
  </si>
  <si>
    <t>O8.1.0</t>
  </si>
  <si>
    <t>Rekreačné a športové služby</t>
  </si>
  <si>
    <t>Bežné transfery</t>
  </si>
  <si>
    <t>O8.3.0</t>
  </si>
  <si>
    <t>Vysielacie a vydavateľské služby</t>
  </si>
  <si>
    <t>O8.4.0</t>
  </si>
  <si>
    <t>Náboženské a iné spoločenské služby</t>
  </si>
  <si>
    <t xml:space="preserve">Služby </t>
  </si>
  <si>
    <t>O8.6.0</t>
  </si>
  <si>
    <t>Rekreácia, kultúra náboženstvo inde neklasif.</t>
  </si>
  <si>
    <t>O9</t>
  </si>
  <si>
    <t>Vzdelávanie</t>
  </si>
  <si>
    <t>O9.6.0.1</t>
  </si>
  <si>
    <t>Sociálne zabezpečenie</t>
  </si>
  <si>
    <t>Staroba (Opatrovateľká služba)</t>
  </si>
  <si>
    <t>Mzdy, platy a služobné vyrovnania</t>
  </si>
  <si>
    <t>Ďalšie dávky sociál.zabezp.-rodina a deti</t>
  </si>
  <si>
    <t xml:space="preserve">Dávky sociál.pomoi-pomoc občanom v HN </t>
  </si>
  <si>
    <t>Bežné výdavky obce spolu:</t>
  </si>
  <si>
    <t>Bežné výdavky ZŠsMŠ</t>
  </si>
  <si>
    <t>O9.1.1.1</t>
  </si>
  <si>
    <t>Mzdy, platy, služob.príjmy a OOV</t>
  </si>
  <si>
    <t>Tovary a služby ( z orig.komp.-od zriaďovateľa)</t>
  </si>
  <si>
    <t>Tovary a služby (z popl.od rodičov)</t>
  </si>
  <si>
    <t>O9.1.2.1</t>
  </si>
  <si>
    <t>Tovary a služby( z pren.komp.-normatív.výd.)</t>
  </si>
  <si>
    <t>Tovary a služby (zo vzdelávacích poukazov)</t>
  </si>
  <si>
    <t>09.5.0.1</t>
  </si>
  <si>
    <t>Školský klub detí</t>
  </si>
  <si>
    <t>Bežné výdavky ZŠsMŠ spolu:</t>
  </si>
  <si>
    <t xml:space="preserve">Kapitálové výdavky obce </t>
  </si>
  <si>
    <t>Kapitálové výdavky obce spolu:</t>
  </si>
  <si>
    <t>FINANČNÉ OPERÁCIE ZAPOJENÉ CEZ ROZPOČET OBCE:</t>
  </si>
  <si>
    <t>Príjmové finančné operácie</t>
  </si>
  <si>
    <t>Príjmy z transakcií s fin.aktívami a pasívami</t>
  </si>
  <si>
    <t>Prijaté úvery, pôžičky a návrat.zdroje financ.</t>
  </si>
  <si>
    <t>Príjmové finančné operácie spolu:</t>
  </si>
  <si>
    <t>Výdavkové finančné operácie</t>
  </si>
  <si>
    <t>O1.7.0</t>
  </si>
  <si>
    <t>Výdavkové finančné operácie spolu:</t>
  </si>
  <si>
    <t>SUMARIZÁCIA ROZPOČTU CELKOM:</t>
  </si>
  <si>
    <t>Číslo</t>
  </si>
  <si>
    <t>Rozpočet</t>
  </si>
  <si>
    <t>Riadku</t>
  </si>
  <si>
    <t>O1.6.0</t>
  </si>
  <si>
    <t>Materiál, Dopravné,Rutinná a št.údržba, služby</t>
  </si>
  <si>
    <t>skutočnosť</t>
  </si>
  <si>
    <t>Dotácia MF SR na samospr.výkon funkcií obce</t>
  </si>
  <si>
    <t>DotáciaMF SR na vykrytie výpadku podielu DzP FO</t>
  </si>
  <si>
    <t>Dotácia na výchovu a vzdel.detí predšk.výchovy MŠ</t>
  </si>
  <si>
    <t>Transfery na dávku v hmotnej núdzi</t>
  </si>
  <si>
    <t>Dotácia ÚPSVaR na stravu a UP</t>
  </si>
  <si>
    <t>10.7.O</t>
  </si>
  <si>
    <t>630,64O</t>
  </si>
  <si>
    <t xml:space="preserve">Rozpočet </t>
  </si>
  <si>
    <t xml:space="preserve">očakávaná </t>
  </si>
  <si>
    <t>skut. 2014</t>
  </si>
  <si>
    <t>Rozpočet 2015 - 2017</t>
  </si>
  <si>
    <t>O1.1.1</t>
  </si>
  <si>
    <t>Výkonné a zákonodarné orgány</t>
  </si>
  <si>
    <t xml:space="preserve">Funkčná </t>
  </si>
  <si>
    <t>klasif.</t>
  </si>
  <si>
    <t>Ekonom.</t>
  </si>
  <si>
    <t>Materiál</t>
  </si>
  <si>
    <t>Dopravné</t>
  </si>
  <si>
    <t>Rutinná a štandardný údržba</t>
  </si>
  <si>
    <t>Nájomné za prenájom</t>
  </si>
  <si>
    <t>Bežné transfery (príspevky MOS, SOU, odstupné ...)</t>
  </si>
  <si>
    <t>O1.3.3</t>
  </si>
  <si>
    <t>Iné všeobecné služby (matričná činnosť)</t>
  </si>
  <si>
    <t>Bežné transfery (čl.príspevky...)</t>
  </si>
  <si>
    <t>Všeobecné verejné služby inde neklasif.(voľby)</t>
  </si>
  <si>
    <r>
      <rPr>
        <sz val="8"/>
        <rFont val="Arial"/>
        <family val="2"/>
      </rPr>
      <t>Splácanie úrokov v tuzemsku</t>
    </r>
    <r>
      <rPr>
        <b/>
        <i/>
        <sz val="8"/>
        <rFont val="Arial"/>
        <family val="2"/>
      </rPr>
      <t xml:space="preserve"> </t>
    </r>
  </si>
  <si>
    <t>Ďalšie platby súvisiace s úverom (manipul.popl.)</t>
  </si>
  <si>
    <t>Služby (odmeny na základe DoVP)</t>
  </si>
  <si>
    <t>Opravy a údržby</t>
  </si>
  <si>
    <t>Všeobecné sl. (čistenie VP)</t>
  </si>
  <si>
    <t>Odmeny na základe DoVP</t>
  </si>
  <si>
    <t xml:space="preserve">Energie, voda a komunikácie </t>
  </si>
  <si>
    <t>642001 1</t>
  </si>
  <si>
    <t>642001 2</t>
  </si>
  <si>
    <t>Bežné transfery (Turisti)</t>
  </si>
  <si>
    <t>Bežné transfery (DV/D)</t>
  </si>
  <si>
    <t>637002 1</t>
  </si>
  <si>
    <t>Súťaže (Jednota)</t>
  </si>
  <si>
    <t>637002 2</t>
  </si>
  <si>
    <t>Súťaže (stolný tenis)</t>
  </si>
  <si>
    <t>Materál</t>
  </si>
  <si>
    <t>Oprava, údržba</t>
  </si>
  <si>
    <t>Bežné transfery (TJ)</t>
  </si>
  <si>
    <t>O8.2.0</t>
  </si>
  <si>
    <t>Kultúrne služby</t>
  </si>
  <si>
    <t>Energie, voda a komunikácie (knižnica)</t>
  </si>
  <si>
    <t>Energie, voda a komunikácie (KD)</t>
  </si>
  <si>
    <t>632 2</t>
  </si>
  <si>
    <t>633006 1</t>
  </si>
  <si>
    <t>Všeobecný materiál (knižnica)</t>
  </si>
  <si>
    <t>633006 2</t>
  </si>
  <si>
    <t>Všeobecný materiál (KD)</t>
  </si>
  <si>
    <t>633006 3</t>
  </si>
  <si>
    <t>635006 2</t>
  </si>
  <si>
    <t>Údržba budov (knižnica)</t>
  </si>
  <si>
    <t>Údržba budov (KD)</t>
  </si>
  <si>
    <t>Údržba strojov,prístr.,zar. (KD)</t>
  </si>
  <si>
    <t>Knihy, časopisy (knižnica)</t>
  </si>
  <si>
    <t>Konkurzy a súťaže (kult.podujatia)</t>
  </si>
  <si>
    <t>Všeobecné služby (čistenie obrusov KD)</t>
  </si>
  <si>
    <t>637027 1</t>
  </si>
  <si>
    <t>Poplatky,odvody,dane (ochr.autor.zväzu-kult.poduj.)</t>
  </si>
  <si>
    <t>Odmeny na základe DoVP (kult.podujatia)</t>
  </si>
  <si>
    <t>Odmeny na základe DoVP (knižnica)</t>
  </si>
  <si>
    <t>Všeobecný materiál (kult.podujatia)</t>
  </si>
  <si>
    <t>631 1</t>
  </si>
  <si>
    <t>632 3</t>
  </si>
  <si>
    <t>633009 2</t>
  </si>
  <si>
    <t>635004 3</t>
  </si>
  <si>
    <t>635006 3</t>
  </si>
  <si>
    <t>637004 3</t>
  </si>
  <si>
    <t>637012 1</t>
  </si>
  <si>
    <t>637027 2</t>
  </si>
  <si>
    <t>Bežné transfery (prísp.Bukovec - kult.poduj.)</t>
  </si>
  <si>
    <t>Údržba prevádzk.strojov,prístr.,zariadení</t>
  </si>
  <si>
    <t>Údržba budov</t>
  </si>
  <si>
    <t xml:space="preserve">Všeobecné služby </t>
  </si>
  <si>
    <t>Všeobecné služby (kosenie)</t>
  </si>
  <si>
    <t>Bežné transfery (príspevky ZO, OZ)</t>
  </si>
  <si>
    <t>Bežné transfery (na členské príspevky)</t>
  </si>
  <si>
    <t>Špeciálne služby</t>
  </si>
  <si>
    <t>Bežné transfery (cirkvám, nábož.spol.)</t>
  </si>
  <si>
    <t>O9.2.1.1</t>
  </si>
  <si>
    <t>O9.5.0</t>
  </si>
  <si>
    <t>Vzdelávanie nedefinované podľa úrovne (ŠKD)</t>
  </si>
  <si>
    <t>O9.6.0.2</t>
  </si>
  <si>
    <t>O9.6.0.3</t>
  </si>
  <si>
    <t>Rutinná a štandartná údržba</t>
  </si>
  <si>
    <t>predpoklad</t>
  </si>
  <si>
    <t>rozpočet 2015 -2017</t>
  </si>
  <si>
    <t>r. 2015</t>
  </si>
  <si>
    <t>r. 2016</t>
  </si>
  <si>
    <t>r. 2017</t>
  </si>
  <si>
    <t>OK</t>
  </si>
  <si>
    <t>PK</t>
  </si>
  <si>
    <t>SPOLU:</t>
  </si>
  <si>
    <t>Základné vzdelanie SUMÁR</t>
  </si>
  <si>
    <t>11T1</t>
  </si>
  <si>
    <t>Mzdy a platy z príspevku ÚPSVaR</t>
  </si>
  <si>
    <t>11T2</t>
  </si>
  <si>
    <t>5% navýšenie OK</t>
  </si>
  <si>
    <t>Poistné k 5% OK</t>
  </si>
  <si>
    <t>Príspevok na sociálne znevýhodnené deti</t>
  </si>
  <si>
    <t>enviroprojekt</t>
  </si>
  <si>
    <t>Mimoriadne výsledky žiakov</t>
  </si>
  <si>
    <t>projekt Nech sa nám netúlajú</t>
  </si>
  <si>
    <t>tovary a služby sponzorské</t>
  </si>
  <si>
    <t>projekt Sme v škole</t>
  </si>
  <si>
    <t>tovary a služby z príspevku obce na enviroprojekt</t>
  </si>
  <si>
    <t>spolu:</t>
  </si>
  <si>
    <t>z toho:</t>
  </si>
  <si>
    <t>Základná škola - primárne vzdelávanie s bežnou starostlivosťou</t>
  </si>
  <si>
    <t>Základná škola - sekundárne vzdelávanie s bežnou starostlivosťou</t>
  </si>
  <si>
    <t>Mzdy, platy z poplatkov od rodičov</t>
  </si>
  <si>
    <t>Školské stravov.v predškol.zar.a zákl.školách SUMÁR</t>
  </si>
  <si>
    <t>Mzdy a platy zo stravného</t>
  </si>
  <si>
    <t>Poistné zo stravného</t>
  </si>
  <si>
    <t xml:space="preserve">Tovary a služby zo stravného </t>
  </si>
  <si>
    <t>Odvody z poplatkov od rodičov</t>
  </si>
  <si>
    <t>kapitálové výdavky zo stravného</t>
  </si>
  <si>
    <t>Školské stravovanie - predprimárne vzdelávania</t>
  </si>
  <si>
    <t xml:space="preserve">spolu: </t>
  </si>
  <si>
    <t>Školské stravovanie - primárne vzdelávania</t>
  </si>
  <si>
    <t>Školské stravovanie - nižšie sekundárne vzdelávania</t>
  </si>
  <si>
    <t>súčet PK</t>
  </si>
  <si>
    <t>súčet OK</t>
  </si>
  <si>
    <t>Predškolská vých. - predprimárne vzdeláv.</t>
  </si>
  <si>
    <t>poplatky od rodičov</t>
  </si>
  <si>
    <t>stravné</t>
  </si>
  <si>
    <t>Nákup špeciálnych automobilov</t>
  </si>
  <si>
    <t>Realizácia nových stavieb (IBV Kalinovská)</t>
  </si>
  <si>
    <t>Rekonštrukcia a modern.-Plyn.ZŠsMŠ</t>
  </si>
  <si>
    <t>Nákup prev.prístr.,strojov,zariadení</t>
  </si>
  <si>
    <t>Príprav.a projekt.dokum. ÚPO</t>
  </si>
  <si>
    <t>Realizácia nových stavieb</t>
  </si>
  <si>
    <t>Real.stavieb (výstavba prístrešku-ihrisko JV)</t>
  </si>
  <si>
    <t xml:space="preserve">Splátka istiny dlhodo. bankového úveru </t>
  </si>
  <si>
    <t>Spl.istiny z ostatných úverov,pôž. A návrat.zdrojov fin.</t>
  </si>
  <si>
    <t>Zostatok prostriedkov zo ŠR</t>
  </si>
  <si>
    <t xml:space="preserve">Prevod prostr.z rezervného fondu </t>
  </si>
  <si>
    <t>Úver z komerčnej banky (dlhodobý termínovaný)</t>
  </si>
  <si>
    <t>Príjem z predaja pozemkov</t>
  </si>
  <si>
    <t>Tuzemské kapitálové granty a transfery</t>
  </si>
  <si>
    <t>Trnasfer zo ŠR na plynofikáciu ZŠsMŠ</t>
  </si>
  <si>
    <t>Výnos dane z príjmov podľa počtu obyv.</t>
  </si>
  <si>
    <t>Výnos dane z príjmov podľa počtu detí</t>
  </si>
  <si>
    <t>Výnos dane z príjmov podľa počtu obyv.nad 62 r.</t>
  </si>
  <si>
    <t>Pokuty a penále</t>
  </si>
  <si>
    <t>Dotácia na dopravu žiakov</t>
  </si>
  <si>
    <t>Trnasfer na matričnú činnosť</t>
  </si>
  <si>
    <t>Trnasfer na aktiv.prísp.nezam.(ESF)</t>
  </si>
  <si>
    <t>Trnasfer na rodinné prídavky (záškoláctvo)</t>
  </si>
  <si>
    <t>Trnasfer "Voľby do NR SR"</t>
  </si>
  <si>
    <t>Dotácia - prenesené komp.(odchodné)</t>
  </si>
  <si>
    <t>Dotácia-úrad vlády (5% z platov)</t>
  </si>
  <si>
    <t>Dotácia - projekt ÚIPŠ Modern.vzdel.p.</t>
  </si>
  <si>
    <t>Dotácia - enviroprojekt</t>
  </si>
  <si>
    <t>Dotácia - mimoriadne výsledky</t>
  </si>
  <si>
    <t>Transfer "voľby do VÚC"</t>
  </si>
  <si>
    <t>Transfer zo ŠR-na cestnú infraštruktúru</t>
  </si>
  <si>
    <t>Trnasfer-dotácia ÚV - výmena okien</t>
  </si>
  <si>
    <t>Transfer - Projekt Podpora zam.nezam.</t>
  </si>
  <si>
    <t>Granty - príspevky od darcov a sponzorov</t>
  </si>
  <si>
    <t>09.2.1.1</t>
  </si>
  <si>
    <t>642001 3</t>
  </si>
  <si>
    <t xml:space="preserve"> Bežné transfery (OFK Mačov)</t>
  </si>
  <si>
    <t>Cestovné náhrady (kultúrne podujatia)</t>
  </si>
  <si>
    <t>637001 1</t>
  </si>
  <si>
    <t>Školenia, kurzy (kultúrne podujatia)</t>
  </si>
  <si>
    <t>620 2</t>
  </si>
  <si>
    <t>Predprimárne vzdel. s bežnou starostl. (MŠ)</t>
  </si>
  <si>
    <t>Primárne vzdeláv.s bežnou starostl. (ZŠ 1.-4.)</t>
  </si>
  <si>
    <t>Nižšie sekundár.vzdel. všeob.s bež.star. (ZŠ 5.-9.)</t>
  </si>
  <si>
    <t>Vedľ. sl. poskyt.v rámci predprimár.vzdel. (MŠ)</t>
  </si>
  <si>
    <t>Vedľ. sl.posk.v rámci nižšieho sek.vzdel. (ZŠ 5.-9.)</t>
  </si>
  <si>
    <t>Vedľ. sl. poskyt.v rámci primár. vzdel. (ZŠ 1.-4.)</t>
  </si>
  <si>
    <t>Transfer na dávku v hmotnej núdzi</t>
  </si>
  <si>
    <t>Dotácia na žiakov so SZP</t>
  </si>
  <si>
    <t>dary a granty</t>
  </si>
  <si>
    <t>nájomné</t>
  </si>
  <si>
    <t>10.4.O</t>
  </si>
  <si>
    <t>10.2.O</t>
  </si>
  <si>
    <t>Bežné príjmy ZŠsMŠ (vlastné príjmy)</t>
  </si>
  <si>
    <t>Bežné príjmy obce bez príjmov ZŠsMŠ</t>
  </si>
  <si>
    <t>Bežné výdavky obce bez výdavkov ZŠsMŠ</t>
  </si>
  <si>
    <t>Kapitálové výdavky ZŠsMŠ</t>
  </si>
  <si>
    <t>Kapitálové výdavky obce bez výdavkov ZŠsMŠ</t>
  </si>
  <si>
    <t>Bežné príjmy spolu (r.1 + r.2)</t>
  </si>
  <si>
    <t>Bežné výdavky ZŠsMŠ (prenesené a origin.komp.)</t>
  </si>
  <si>
    <t>Bežné výdavky spolu (r.4 + r.5)</t>
  </si>
  <si>
    <t>Prebytok+/schodok- z BR (r.3 - r.6)</t>
  </si>
  <si>
    <t>Kapitálové výdavky spolu (r.9 + r.10)</t>
  </si>
  <si>
    <t>Prebytok+/schodok- z KR (r.8 - r.11)</t>
  </si>
  <si>
    <t>Prebytok/schodok z finan. operácií (r.13 – r.14)</t>
  </si>
  <si>
    <t>Rozpočet celkom (r.7 + r. 12 + r.15)</t>
  </si>
  <si>
    <t>O1.7.O</t>
  </si>
  <si>
    <t>Vzdelávanie + sociálne zabezpeč.</t>
  </si>
  <si>
    <r>
      <t xml:space="preserve">Tovary a sl.(z prísp.KŠÚ pre predškolákov) </t>
    </r>
    <r>
      <rPr>
        <b/>
        <sz val="8"/>
        <rFont val="Arial"/>
        <family val="2"/>
      </rPr>
      <t>prenesené</t>
    </r>
  </si>
  <si>
    <t>Návrh viacročného rozpočtuobce predkladá: Ing. Július Durandzia, starosta obce</t>
  </si>
  <si>
    <t>Rozpis bežných príjmov na výdavky ZŠsMŠ:</t>
  </si>
  <si>
    <t>vlastné príjmy ZŠsMŠ</t>
  </si>
  <si>
    <t>spolu z rozpočtu obce</t>
  </si>
  <si>
    <t>r. 2014</t>
  </si>
  <si>
    <t>spolu bežné príjmy</t>
  </si>
  <si>
    <t>r. 2012</t>
  </si>
  <si>
    <t>r. 2013</t>
  </si>
  <si>
    <t>Duranzia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</si>
</sst>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dd/mm/yy"/>
    <numFmt numFmtId="174" formatCode="#,##0.0"/>
    <numFmt numFmtId="175" formatCode="0.0"/>
    <numFmt numFmtId="176" formatCode="#,##0.000"/>
    <numFmt numFmtId="177" formatCode="#,##0.0000"/>
  </numFmts>
  <fonts count="28">
    <font>
      <sz val="10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0" fontId="0" fillId="0" borderId="0" xfId="0" applyBorder="1" applyAlignment="1">
      <alignment/>
    </xf>
    <xf numFmtId="0" fontId="6" fillId="26" borderId="10" xfId="0" applyFont="1" applyFill="1" applyBorder="1" applyAlignment="1">
      <alignment horizontal="left"/>
    </xf>
    <xf numFmtId="0" fontId="5" fillId="26" borderId="11" xfId="0" applyFont="1" applyFill="1" applyBorder="1" applyAlignment="1">
      <alignment/>
    </xf>
    <xf numFmtId="0" fontId="6" fillId="26" borderId="16" xfId="0" applyFont="1" applyFill="1" applyBorder="1" applyAlignment="1">
      <alignment/>
    </xf>
    <xf numFmtId="0" fontId="7" fillId="26" borderId="16" xfId="0" applyFont="1" applyFill="1" applyBorder="1" applyAlignment="1">
      <alignment/>
    </xf>
    <xf numFmtId="3" fontId="6" fillId="26" borderId="17" xfId="0" applyNumberFormat="1" applyFont="1" applyFill="1" applyBorder="1" applyAlignment="1">
      <alignment/>
    </xf>
    <xf numFmtId="0" fontId="6" fillId="26" borderId="17" xfId="0" applyFont="1" applyFill="1" applyBorder="1" applyAlignment="1">
      <alignment/>
    </xf>
    <xf numFmtId="3" fontId="5" fillId="0" borderId="17" xfId="0" applyNumberFormat="1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6" fillId="26" borderId="17" xfId="0" applyFont="1" applyFill="1" applyBorder="1" applyAlignment="1">
      <alignment horizontal="left"/>
    </xf>
    <xf numFmtId="0" fontId="5" fillId="26" borderId="17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/>
    </xf>
    <xf numFmtId="0" fontId="5" fillId="0" borderId="18" xfId="46" applyFont="1" applyBorder="1">
      <alignment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7" xfId="0" applyBorder="1" applyAlignment="1">
      <alignment/>
    </xf>
    <xf numFmtId="0" fontId="2" fillId="25" borderId="18" xfId="0" applyFont="1" applyFill="1" applyBorder="1" applyAlignment="1">
      <alignment/>
    </xf>
    <xf numFmtId="0" fontId="2" fillId="25" borderId="12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3" fontId="2" fillId="25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6" fillId="26" borderId="17" xfId="0" applyNumberFormat="1" applyFont="1" applyFill="1" applyBorder="1" applyAlignment="1">
      <alignment horizontal="left"/>
    </xf>
    <xf numFmtId="3" fontId="6" fillId="26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25" borderId="19" xfId="0" applyFont="1" applyFill="1" applyBorder="1" applyAlignment="1">
      <alignment/>
    </xf>
    <xf numFmtId="0" fontId="2" fillId="25" borderId="20" xfId="0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2" fillId="25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26" borderId="17" xfId="0" applyFill="1" applyBorder="1" applyAlignment="1">
      <alignment/>
    </xf>
    <xf numFmtId="0" fontId="0" fillId="25" borderId="17" xfId="0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3" fontId="2" fillId="27" borderId="17" xfId="0" applyNumberFormat="1" applyFont="1" applyFill="1" applyBorder="1" applyAlignment="1">
      <alignment/>
    </xf>
    <xf numFmtId="0" fontId="2" fillId="27" borderId="12" xfId="0" applyFont="1" applyFill="1" applyBorder="1" applyAlignment="1">
      <alignment/>
    </xf>
    <xf numFmtId="0" fontId="0" fillId="0" borderId="0" xfId="0" applyFill="1" applyAlignment="1">
      <alignment/>
    </xf>
    <xf numFmtId="0" fontId="2" fillId="27" borderId="17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readingOrder="1"/>
    </xf>
    <xf numFmtId="0" fontId="5" fillId="24" borderId="22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7" borderId="17" xfId="0" applyFill="1" applyBorder="1" applyAlignment="1">
      <alignment/>
    </xf>
    <xf numFmtId="0" fontId="2" fillId="27" borderId="16" xfId="0" applyFont="1" applyFill="1" applyBorder="1" applyAlignment="1">
      <alignment/>
    </xf>
    <xf numFmtId="0" fontId="6" fillId="27" borderId="16" xfId="0" applyFont="1" applyFill="1" applyBorder="1" applyAlignment="1">
      <alignment/>
    </xf>
    <xf numFmtId="172" fontId="6" fillId="26" borderId="17" xfId="0" applyNumberFormat="1" applyFont="1" applyFill="1" applyBorder="1" applyAlignment="1">
      <alignment horizontal="left"/>
    </xf>
    <xf numFmtId="0" fontId="5" fillId="27" borderId="17" xfId="0" applyFont="1" applyFill="1" applyBorder="1" applyAlignment="1">
      <alignment/>
    </xf>
    <xf numFmtId="0" fontId="2" fillId="27" borderId="18" xfId="0" applyFont="1" applyFill="1" applyBorder="1" applyAlignment="1">
      <alignment/>
    </xf>
    <xf numFmtId="0" fontId="5" fillId="27" borderId="12" xfId="0" applyFont="1" applyFill="1" applyBorder="1" applyAlignment="1">
      <alignment/>
    </xf>
    <xf numFmtId="0" fontId="5" fillId="27" borderId="13" xfId="0" applyFont="1" applyFill="1" applyBorder="1" applyAlignment="1">
      <alignment/>
    </xf>
    <xf numFmtId="172" fontId="6" fillId="26" borderId="1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72" fontId="2" fillId="2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27" borderId="12" xfId="0" applyFont="1" applyFill="1" applyBorder="1" applyAlignment="1">
      <alignment/>
    </xf>
    <xf numFmtId="0" fontId="6" fillId="27" borderId="13" xfId="0" applyFont="1" applyFill="1" applyBorder="1" applyAlignment="1">
      <alignment/>
    </xf>
    <xf numFmtId="0" fontId="2" fillId="27" borderId="17" xfId="0" applyFont="1" applyFill="1" applyBorder="1" applyAlignment="1">
      <alignment horizontal="left"/>
    </xf>
    <xf numFmtId="173" fontId="6" fillId="26" borderId="17" xfId="0" applyNumberFormat="1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3" fillId="27" borderId="17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" fillId="25" borderId="18" xfId="0" applyFont="1" applyFill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5" fillId="24" borderId="22" xfId="0" applyFont="1" applyFill="1" applyBorder="1" applyAlignment="1">
      <alignment/>
    </xf>
    <xf numFmtId="3" fontId="5" fillId="0" borderId="19" xfId="0" applyNumberFormat="1" applyFont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0" fontId="7" fillId="26" borderId="21" xfId="0" applyFont="1" applyFill="1" applyBorder="1" applyAlignment="1">
      <alignment/>
    </xf>
    <xf numFmtId="3" fontId="6" fillId="26" borderId="0" xfId="0" applyNumberFormat="1" applyFont="1" applyFill="1" applyBorder="1" applyAlignment="1">
      <alignment horizontal="left"/>
    </xf>
    <xf numFmtId="3" fontId="6" fillId="26" borderId="19" xfId="0" applyNumberFormat="1" applyFont="1" applyFill="1" applyBorder="1" applyAlignment="1">
      <alignment horizontal="right"/>
    </xf>
    <xf numFmtId="3" fontId="6" fillId="26" borderId="21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left"/>
    </xf>
    <xf numFmtId="0" fontId="7" fillId="26" borderId="17" xfId="0" applyFont="1" applyFill="1" applyBorder="1" applyAlignment="1">
      <alignment/>
    </xf>
    <xf numFmtId="0" fontId="0" fillId="26" borderId="15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5" fillId="25" borderId="17" xfId="0" applyNumberFormat="1" applyFont="1" applyFill="1" applyBorder="1" applyAlignment="1">
      <alignment/>
    </xf>
    <xf numFmtId="0" fontId="5" fillId="25" borderId="17" xfId="0" applyFont="1" applyFill="1" applyBorder="1" applyAlignment="1">
      <alignment/>
    </xf>
    <xf numFmtId="0" fontId="2" fillId="26" borderId="17" xfId="0" applyFont="1" applyFill="1" applyBorder="1" applyAlignment="1">
      <alignment horizontal="left"/>
    </xf>
    <xf numFmtId="0" fontId="2" fillId="26" borderId="18" xfId="0" applyFont="1" applyFill="1" applyBorder="1" applyAlignment="1">
      <alignment/>
    </xf>
    <xf numFmtId="0" fontId="2" fillId="26" borderId="12" xfId="0" applyFont="1" applyFill="1" applyBorder="1" applyAlignment="1">
      <alignment/>
    </xf>
    <xf numFmtId="0" fontId="2" fillId="26" borderId="13" xfId="0" applyFont="1" applyFill="1" applyBorder="1" applyAlignment="1">
      <alignment/>
    </xf>
    <xf numFmtId="3" fontId="2" fillId="26" borderId="17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27" borderId="17" xfId="0" applyFont="1" applyFill="1" applyBorder="1" applyAlignment="1">
      <alignment horizontal="left"/>
    </xf>
    <xf numFmtId="0" fontId="3" fillId="27" borderId="18" xfId="0" applyFont="1" applyFill="1" applyBorder="1" applyAlignment="1">
      <alignment/>
    </xf>
    <xf numFmtId="0" fontId="3" fillId="27" borderId="12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46" applyFont="1" applyBorder="1">
      <alignment/>
      <protection/>
    </xf>
    <xf numFmtId="3" fontId="3" fillId="27" borderId="17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3" fontId="2" fillId="24" borderId="26" xfId="0" applyNumberFormat="1" applyFont="1" applyFill="1" applyBorder="1" applyAlignment="1">
      <alignment horizontal="center"/>
    </xf>
    <xf numFmtId="3" fontId="2" fillId="24" borderId="26" xfId="0" applyNumberFormat="1" applyFont="1" applyFill="1" applyBorder="1" applyAlignment="1">
      <alignment horizontal="center"/>
    </xf>
    <xf numFmtId="3" fontId="2" fillId="24" borderId="27" xfId="0" applyNumberFormat="1" applyFont="1" applyFill="1" applyBorder="1" applyAlignment="1">
      <alignment horizontal="center"/>
    </xf>
    <xf numFmtId="3" fontId="2" fillId="24" borderId="28" xfId="0" applyNumberFormat="1" applyFont="1" applyFill="1" applyBorder="1" applyAlignment="1">
      <alignment horizontal="center"/>
    </xf>
    <xf numFmtId="3" fontId="2" fillId="24" borderId="28" xfId="0" applyNumberFormat="1" applyFont="1" applyFill="1" applyBorder="1" applyAlignment="1">
      <alignment horizontal="center"/>
    </xf>
    <xf numFmtId="3" fontId="2" fillId="24" borderId="29" xfId="0" applyNumberFormat="1" applyFont="1" applyFill="1" applyBorder="1" applyAlignment="1">
      <alignment horizontal="center"/>
    </xf>
    <xf numFmtId="3" fontId="6" fillId="26" borderId="21" xfId="0" applyNumberFormat="1" applyFont="1" applyFill="1" applyBorder="1" applyAlignment="1">
      <alignment/>
    </xf>
    <xf numFmtId="3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5" fillId="0" borderId="0" xfId="0" applyFont="1" applyAlignment="1">
      <alignment horizontal="left"/>
    </xf>
    <xf numFmtId="3" fontId="2" fillId="27" borderId="19" xfId="0" applyNumberFormat="1" applyFont="1" applyFill="1" applyBorder="1" applyAlignment="1">
      <alignment horizontal="right"/>
    </xf>
    <xf numFmtId="3" fontId="2" fillId="27" borderId="21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5" fillId="26" borderId="17" xfId="0" applyFont="1" applyFill="1" applyBorder="1" applyAlignment="1">
      <alignment horizontal="left"/>
    </xf>
    <xf numFmtId="14" fontId="6" fillId="26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25" borderId="12" xfId="46" applyFont="1" applyFill="1" applyBorder="1">
      <alignment/>
      <protection/>
    </xf>
    <xf numFmtId="0" fontId="2" fillId="25" borderId="13" xfId="46" applyFont="1" applyFill="1" applyBorder="1">
      <alignment/>
      <protection/>
    </xf>
    <xf numFmtId="0" fontId="2" fillId="24" borderId="23" xfId="46" applyFont="1" applyFill="1" applyBorder="1" applyAlignment="1">
      <alignment/>
      <protection/>
    </xf>
    <xf numFmtId="0" fontId="5" fillId="0" borderId="0" xfId="46" applyFont="1" applyFill="1" applyBorder="1">
      <alignment/>
      <protection/>
    </xf>
    <xf numFmtId="0" fontId="2" fillId="0" borderId="0" xfId="46" applyFont="1" applyFill="1" applyBorder="1">
      <alignment/>
      <protection/>
    </xf>
    <xf numFmtId="3" fontId="2" fillId="24" borderId="0" xfId="46" applyNumberFormat="1" applyFont="1" applyFill="1" applyBorder="1" applyAlignment="1">
      <alignment horizontal="center"/>
      <protection/>
    </xf>
    <xf numFmtId="0" fontId="4" fillId="27" borderId="18" xfId="46" applyFont="1" applyFill="1" applyBorder="1">
      <alignment/>
      <protection/>
    </xf>
    <xf numFmtId="0" fontId="5" fillId="27" borderId="12" xfId="46" applyFont="1" applyFill="1" applyBorder="1">
      <alignment/>
      <protection/>
    </xf>
    <xf numFmtId="0" fontId="5" fillId="27" borderId="13" xfId="46" applyFont="1" applyFill="1" applyBorder="1">
      <alignment/>
      <protection/>
    </xf>
    <xf numFmtId="3" fontId="2" fillId="27" borderId="17" xfId="46" applyNumberFormat="1" applyFont="1" applyFill="1" applyBorder="1">
      <alignment/>
      <protection/>
    </xf>
    <xf numFmtId="3" fontId="2" fillId="27" borderId="18" xfId="46" applyNumberFormat="1" applyFont="1" applyFill="1" applyBorder="1">
      <alignment/>
      <protection/>
    </xf>
    <xf numFmtId="0" fontId="6" fillId="26" borderId="17" xfId="46" applyFont="1" applyFill="1" applyBorder="1">
      <alignment/>
      <protection/>
    </xf>
    <xf numFmtId="0" fontId="5" fillId="26" borderId="17" xfId="46" applyFont="1" applyFill="1" applyBorder="1">
      <alignment/>
      <protection/>
    </xf>
    <xf numFmtId="0" fontId="7" fillId="26" borderId="18" xfId="46" applyFont="1" applyFill="1" applyBorder="1">
      <alignment/>
      <protection/>
    </xf>
    <xf numFmtId="0" fontId="6" fillId="26" borderId="12" xfId="46" applyFont="1" applyFill="1" applyBorder="1">
      <alignment/>
      <protection/>
    </xf>
    <xf numFmtId="0" fontId="6" fillId="26" borderId="13" xfId="46" applyFont="1" applyFill="1" applyBorder="1">
      <alignment/>
      <protection/>
    </xf>
    <xf numFmtId="3" fontId="6" fillId="26" borderId="17" xfId="46" applyNumberFormat="1" applyFont="1" applyFill="1" applyBorder="1">
      <alignment/>
      <protection/>
    </xf>
    <xf numFmtId="3" fontId="6" fillId="26" borderId="18" xfId="46" applyNumberFormat="1" applyFont="1" applyFill="1" applyBorder="1">
      <alignment/>
      <protection/>
    </xf>
    <xf numFmtId="0" fontId="5" fillId="0" borderId="17" xfId="46" applyFont="1" applyFill="1" applyBorder="1" applyAlignment="1">
      <alignment horizontal="left"/>
      <protection/>
    </xf>
    <xf numFmtId="0" fontId="5" fillId="0" borderId="17" xfId="46" applyFont="1" applyFill="1" applyBorder="1">
      <alignment/>
      <protection/>
    </xf>
    <xf numFmtId="0" fontId="5" fillId="0" borderId="18" xfId="46" applyFont="1" applyFill="1" applyBorder="1">
      <alignment/>
      <protection/>
    </xf>
    <xf numFmtId="0" fontId="5" fillId="0" borderId="12" xfId="46" applyFont="1" applyFill="1" applyBorder="1">
      <alignment/>
      <protection/>
    </xf>
    <xf numFmtId="0" fontId="5" fillId="0" borderId="13" xfId="46" applyFont="1" applyFill="1" applyBorder="1">
      <alignment/>
      <protection/>
    </xf>
    <xf numFmtId="3" fontId="5" fillId="0" borderId="17" xfId="46" applyNumberFormat="1" applyFont="1" applyFill="1" applyBorder="1">
      <alignment/>
      <protection/>
    </xf>
    <xf numFmtId="3" fontId="5" fillId="0" borderId="18" xfId="46" applyNumberFormat="1" applyFont="1" applyFill="1" applyBorder="1">
      <alignment/>
      <protection/>
    </xf>
    <xf numFmtId="0" fontId="5" fillId="0" borderId="13" xfId="46" applyFont="1" applyFill="1" applyBorder="1" applyAlignment="1">
      <alignment horizontal="right"/>
      <protection/>
    </xf>
    <xf numFmtId="3" fontId="2" fillId="0" borderId="17" xfId="46" applyNumberFormat="1" applyFont="1" applyFill="1" applyBorder="1">
      <alignment/>
      <protection/>
    </xf>
    <xf numFmtId="3" fontId="2" fillId="0" borderId="18" xfId="46" applyNumberFormat="1" applyFont="1" applyFill="1" applyBorder="1">
      <alignment/>
      <protection/>
    </xf>
    <xf numFmtId="0" fontId="9" fillId="0" borderId="18" xfId="46" applyFont="1" applyFill="1" applyBorder="1">
      <alignment/>
      <protection/>
    </xf>
    <xf numFmtId="0" fontId="6" fillId="26" borderId="18" xfId="46" applyFont="1" applyFill="1" applyBorder="1">
      <alignment/>
      <protection/>
    </xf>
    <xf numFmtId="3" fontId="5" fillId="0" borderId="17" xfId="46" applyNumberFormat="1" applyFont="1" applyBorder="1">
      <alignment/>
      <protection/>
    </xf>
    <xf numFmtId="3" fontId="5" fillId="0" borderId="18" xfId="46" applyNumberFormat="1" applyFont="1" applyBorder="1">
      <alignment/>
      <protection/>
    </xf>
    <xf numFmtId="0" fontId="6" fillId="26" borderId="17" xfId="46" applyFont="1" applyFill="1" applyBorder="1" applyAlignment="1">
      <alignment horizontal="left"/>
      <protection/>
    </xf>
    <xf numFmtId="0" fontId="5" fillId="0" borderId="17" xfId="46" applyFont="1" applyBorder="1">
      <alignment/>
      <protection/>
    </xf>
    <xf numFmtId="0" fontId="2" fillId="0" borderId="18" xfId="46" applyFont="1" applyFill="1" applyBorder="1">
      <alignment/>
      <protection/>
    </xf>
    <xf numFmtId="3" fontId="10" fillId="0" borderId="17" xfId="46" applyNumberFormat="1" applyFont="1" applyFill="1" applyBorder="1">
      <alignment/>
      <protection/>
    </xf>
    <xf numFmtId="3" fontId="10" fillId="0" borderId="18" xfId="46" applyNumberFormat="1" applyFont="1" applyFill="1" applyBorder="1">
      <alignment/>
      <protection/>
    </xf>
    <xf numFmtId="14" fontId="6" fillId="17" borderId="17" xfId="46" applyNumberFormat="1" applyFont="1" applyFill="1" applyBorder="1" applyAlignment="1">
      <alignment horizontal="left"/>
      <protection/>
    </xf>
    <xf numFmtId="0" fontId="6" fillId="17" borderId="17" xfId="46" applyFont="1" applyFill="1" applyBorder="1">
      <alignment/>
      <protection/>
    </xf>
    <xf numFmtId="0" fontId="7" fillId="17" borderId="18" xfId="46" applyFont="1" applyFill="1" applyBorder="1">
      <alignment/>
      <protection/>
    </xf>
    <xf numFmtId="0" fontId="6" fillId="17" borderId="12" xfId="46" applyFont="1" applyFill="1" applyBorder="1">
      <alignment/>
      <protection/>
    </xf>
    <xf numFmtId="0" fontId="6" fillId="17" borderId="13" xfId="46" applyFont="1" applyFill="1" applyBorder="1">
      <alignment/>
      <protection/>
    </xf>
    <xf numFmtId="3" fontId="6" fillId="17" borderId="17" xfId="46" applyNumberFormat="1" applyFont="1" applyFill="1" applyBorder="1">
      <alignment/>
      <protection/>
    </xf>
    <xf numFmtId="3" fontId="6" fillId="17" borderId="18" xfId="46" applyNumberFormat="1" applyFont="1" applyFill="1" applyBorder="1">
      <alignment/>
      <protection/>
    </xf>
    <xf numFmtId="0" fontId="2" fillId="25" borderId="18" xfId="46" applyFont="1" applyFill="1" applyBorder="1">
      <alignment/>
      <protection/>
    </xf>
    <xf numFmtId="3" fontId="2" fillId="25" borderId="17" xfId="46" applyNumberFormat="1" applyFont="1" applyFill="1" applyBorder="1">
      <alignment/>
      <protection/>
    </xf>
    <xf numFmtId="3" fontId="2" fillId="25" borderId="18" xfId="46" applyNumberFormat="1" applyFont="1" applyFill="1" applyBorder="1">
      <alignment/>
      <protection/>
    </xf>
    <xf numFmtId="0" fontId="9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25" borderId="12" xfId="46" applyFont="1" applyFill="1" applyBorder="1">
      <alignment/>
      <protection/>
    </xf>
    <xf numFmtId="3" fontId="2" fillId="24" borderId="30" xfId="46" applyNumberFormat="1" applyFont="1" applyFill="1" applyBorder="1" applyAlignment="1">
      <alignment horizontal="center"/>
      <protection/>
    </xf>
    <xf numFmtId="3" fontId="2" fillId="24" borderId="31" xfId="46" applyNumberFormat="1" applyFont="1" applyFill="1" applyBorder="1" applyAlignment="1">
      <alignment horizontal="center"/>
      <protection/>
    </xf>
    <xf numFmtId="49" fontId="2" fillId="24" borderId="23" xfId="46" applyNumberFormat="1" applyFont="1" applyFill="1" applyBorder="1" applyAlignment="1">
      <alignment horizontal="center"/>
      <protection/>
    </xf>
    <xf numFmtId="3" fontId="2" fillId="24" borderId="32" xfId="46" applyNumberFormat="1" applyFont="1" applyFill="1" applyBorder="1" applyAlignment="1">
      <alignment horizontal="center"/>
      <protection/>
    </xf>
    <xf numFmtId="3" fontId="2" fillId="24" borderId="23" xfId="46" applyNumberFormat="1" applyFont="1" applyFill="1" applyBorder="1" applyAlignment="1">
      <alignment horizontal="center"/>
      <protection/>
    </xf>
    <xf numFmtId="0" fontId="2" fillId="24" borderId="32" xfId="46" applyFont="1" applyFill="1" applyBorder="1" applyAlignment="1">
      <alignment/>
      <protection/>
    </xf>
    <xf numFmtId="3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3" fontId="5" fillId="0" borderId="19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2" fillId="24" borderId="33" xfId="0" applyNumberFormat="1" applyFont="1" applyFill="1" applyBorder="1" applyAlignment="1">
      <alignment horizontal="center"/>
    </xf>
    <xf numFmtId="3" fontId="2" fillId="24" borderId="33" xfId="0" applyNumberFormat="1" applyFont="1" applyFill="1" applyBorder="1" applyAlignment="1">
      <alignment horizontal="center"/>
    </xf>
    <xf numFmtId="3" fontId="2" fillId="24" borderId="3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6" fillId="26" borderId="22" xfId="0" applyFont="1" applyFill="1" applyBorder="1" applyAlignment="1">
      <alignment/>
    </xf>
    <xf numFmtId="0" fontId="6" fillId="26" borderId="19" xfId="0" applyFont="1" applyFill="1" applyBorder="1" applyAlignment="1">
      <alignment/>
    </xf>
    <xf numFmtId="0" fontId="7" fillId="26" borderId="20" xfId="0" applyFont="1" applyFill="1" applyBorder="1" applyAlignment="1">
      <alignment/>
    </xf>
    <xf numFmtId="0" fontId="6" fillId="0" borderId="34" xfId="0" applyFont="1" applyBorder="1" applyAlignment="1">
      <alignment horizontal="left"/>
    </xf>
    <xf numFmtId="0" fontId="0" fillId="0" borderId="34" xfId="0" applyBorder="1" applyAlignment="1">
      <alignment/>
    </xf>
    <xf numFmtId="0" fontId="6" fillId="26" borderId="35" xfId="0" applyFont="1" applyFill="1" applyBorder="1" applyAlignment="1">
      <alignment/>
    </xf>
    <xf numFmtId="0" fontId="6" fillId="26" borderId="36" xfId="0" applyFont="1" applyFill="1" applyBorder="1" applyAlignment="1">
      <alignment/>
    </xf>
    <xf numFmtId="0" fontId="7" fillId="26" borderId="37" xfId="0" applyFont="1" applyFill="1" applyBorder="1" applyAlignment="1">
      <alignment/>
    </xf>
    <xf numFmtId="3" fontId="6" fillId="26" borderId="34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26" borderId="3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5" fillId="0" borderId="17" xfId="0" applyNumberFormat="1" applyFont="1" applyFill="1" applyBorder="1" applyAlignment="1">
      <alignment/>
    </xf>
    <xf numFmtId="1" fontId="5" fillId="0" borderId="21" xfId="0" applyNumberFormat="1" applyFont="1" applyFill="1" applyBorder="1" applyAlignment="1">
      <alignment/>
    </xf>
    <xf numFmtId="14" fontId="6" fillId="0" borderId="17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2" fillId="25" borderId="17" xfId="0" applyFont="1" applyFill="1" applyBorder="1" applyAlignment="1">
      <alignment horizontal="left"/>
    </xf>
    <xf numFmtId="0" fontId="2" fillId="27" borderId="21" xfId="46" applyFont="1" applyFill="1" applyBorder="1" applyAlignment="1">
      <alignment horizontal="left"/>
      <protection/>
    </xf>
    <xf numFmtId="0" fontId="5" fillId="27" borderId="21" xfId="46" applyFont="1" applyFill="1" applyBorder="1">
      <alignment/>
      <protection/>
    </xf>
    <xf numFmtId="0" fontId="2" fillId="24" borderId="27" xfId="46" applyFont="1" applyFill="1" applyBorder="1">
      <alignment/>
      <protection/>
    </xf>
    <xf numFmtId="0" fontId="2" fillId="24" borderId="30" xfId="46" applyFont="1" applyFill="1" applyBorder="1">
      <alignment/>
      <protection/>
    </xf>
    <xf numFmtId="0" fontId="2" fillId="24" borderId="29" xfId="46" applyFont="1" applyFill="1" applyBorder="1">
      <alignment/>
      <protection/>
    </xf>
    <xf numFmtId="0" fontId="2" fillId="24" borderId="30" xfId="46" applyFont="1" applyFill="1" applyBorder="1" applyAlignment="1">
      <alignment/>
      <protection/>
    </xf>
    <xf numFmtId="0" fontId="2" fillId="24" borderId="29" xfId="46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2" fillId="24" borderId="23" xfId="46" applyFont="1" applyFill="1" applyBorder="1" applyAlignment="1">
      <alignment horizontal="center"/>
      <protection/>
    </xf>
    <xf numFmtId="0" fontId="2" fillId="24" borderId="24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Hárok1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view="pageLayout" zoomScale="85" zoomScaleNormal="85" zoomScalePageLayoutView="85" workbookViewId="0" topLeftCell="A28">
      <selection activeCell="H85" sqref="H85"/>
    </sheetView>
  </sheetViews>
  <sheetFormatPr defaultColWidth="9.421875" defaultRowHeight="12.75"/>
  <cols>
    <col min="1" max="2" width="7.8515625" style="0" customWidth="1"/>
    <col min="3" max="10" width="9.421875" style="0" customWidth="1"/>
    <col min="11" max="11" width="9.8515625" style="0" customWidth="1"/>
    <col min="12" max="12" width="10.140625" style="0" customWidth="1"/>
    <col min="13" max="13" width="8.421875" style="0" customWidth="1"/>
    <col min="14" max="14" width="7.28125" style="0" customWidth="1"/>
    <col min="15" max="15" width="9.140625" style="0" customWidth="1"/>
    <col min="16" max="16" width="7.140625" style="0" customWidth="1"/>
  </cols>
  <sheetData>
    <row r="1" spans="1:15" ht="12.75">
      <c r="A1" s="1"/>
      <c r="B1" s="1"/>
      <c r="C1" s="1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4"/>
    </row>
    <row r="2" spans="1:15" ht="15.75">
      <c r="A2" s="5" t="s">
        <v>0</v>
      </c>
      <c r="B2" s="1"/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4"/>
    </row>
    <row r="3" spans="1:12" ht="12.75">
      <c r="A3" s="6" t="s">
        <v>1</v>
      </c>
      <c r="B3" s="7" t="s">
        <v>2</v>
      </c>
      <c r="C3" s="8" t="s">
        <v>3</v>
      </c>
      <c r="D3" s="8"/>
      <c r="E3" s="8"/>
      <c r="F3" s="8"/>
      <c r="G3" s="144"/>
      <c r="H3" s="145" t="s">
        <v>131</v>
      </c>
      <c r="I3" s="146"/>
      <c r="J3" s="290" t="s">
        <v>134</v>
      </c>
      <c r="K3" s="291"/>
      <c r="L3" s="292"/>
    </row>
    <row r="4" spans="1:12" ht="12.75">
      <c r="A4" s="10" t="s">
        <v>4</v>
      </c>
      <c r="B4" s="11" t="s">
        <v>5</v>
      </c>
      <c r="C4" s="4"/>
      <c r="D4" s="4"/>
      <c r="E4" s="4"/>
      <c r="F4" s="4"/>
      <c r="G4" s="147" t="s">
        <v>123</v>
      </c>
      <c r="H4" s="148" t="s">
        <v>123</v>
      </c>
      <c r="I4" s="147" t="s">
        <v>132</v>
      </c>
      <c r="J4" s="149">
        <v>2015</v>
      </c>
      <c r="K4" s="147">
        <v>2016</v>
      </c>
      <c r="L4" s="149">
        <v>2017</v>
      </c>
    </row>
    <row r="5" spans="1:13" ht="12.75">
      <c r="A5" s="12"/>
      <c r="B5" s="13"/>
      <c r="C5" s="1"/>
      <c r="D5" s="2"/>
      <c r="E5" s="2"/>
      <c r="F5" s="2"/>
      <c r="G5" s="150">
        <v>2012</v>
      </c>
      <c r="H5" s="151">
        <v>2013</v>
      </c>
      <c r="I5" s="150" t="s">
        <v>133</v>
      </c>
      <c r="J5" s="152"/>
      <c r="K5" s="150"/>
      <c r="L5" s="152"/>
      <c r="M5" s="14"/>
    </row>
    <row r="6" spans="1:13" ht="12.75">
      <c r="A6" s="15">
        <v>100</v>
      </c>
      <c r="B6" s="16"/>
      <c r="C6" s="17" t="s">
        <v>6</v>
      </c>
      <c r="D6" s="18"/>
      <c r="E6" s="18"/>
      <c r="F6" s="18"/>
      <c r="G6" s="153">
        <f aca="true" t="shared" si="0" ref="G6:L6">SUM(G7:G12)</f>
        <v>374044.62</v>
      </c>
      <c r="H6" s="153">
        <f t="shared" si="0"/>
        <v>421768.31</v>
      </c>
      <c r="I6" s="153">
        <f t="shared" si="0"/>
        <v>421870</v>
      </c>
      <c r="J6" s="153">
        <f t="shared" si="0"/>
        <v>441362</v>
      </c>
      <c r="K6" s="153">
        <f t="shared" si="0"/>
        <v>456551</v>
      </c>
      <c r="L6" s="153">
        <f t="shared" si="0"/>
        <v>463470</v>
      </c>
      <c r="M6" s="14"/>
    </row>
    <row r="7" spans="1:13" ht="12.75">
      <c r="A7" s="257">
        <v>111003</v>
      </c>
      <c r="B7" s="256">
        <v>41</v>
      </c>
      <c r="C7" s="23" t="s">
        <v>268</v>
      </c>
      <c r="D7" s="24"/>
      <c r="E7" s="25"/>
      <c r="F7" s="26"/>
      <c r="G7" s="252">
        <v>209663.23</v>
      </c>
      <c r="H7" s="252">
        <v>230250.93</v>
      </c>
      <c r="I7" s="252">
        <v>227723</v>
      </c>
      <c r="J7" s="252">
        <v>246680</v>
      </c>
      <c r="K7" s="252">
        <v>259370</v>
      </c>
      <c r="L7" s="252">
        <v>263480</v>
      </c>
      <c r="M7" s="14"/>
    </row>
    <row r="8" spans="1:13" ht="12.75">
      <c r="A8" s="257">
        <v>111003</v>
      </c>
      <c r="B8" s="256">
        <v>41</v>
      </c>
      <c r="C8" s="23" t="s">
        <v>269</v>
      </c>
      <c r="D8" s="24"/>
      <c r="E8" s="25"/>
      <c r="F8" s="26"/>
      <c r="G8" s="252">
        <v>94000</v>
      </c>
      <c r="H8" s="252">
        <v>114083</v>
      </c>
      <c r="I8" s="252">
        <v>119890</v>
      </c>
      <c r="J8" s="252">
        <v>120200</v>
      </c>
      <c r="K8" s="252">
        <v>121500</v>
      </c>
      <c r="L8" s="252">
        <v>122800</v>
      </c>
      <c r="M8" s="14"/>
    </row>
    <row r="9" spans="1:13" ht="12.75">
      <c r="A9" s="21">
        <v>111003</v>
      </c>
      <c r="B9" s="22">
        <v>41</v>
      </c>
      <c r="C9" s="23" t="s">
        <v>270</v>
      </c>
      <c r="D9" s="24"/>
      <c r="E9" s="25"/>
      <c r="F9" s="26"/>
      <c r="G9" s="27">
        <v>17025</v>
      </c>
      <c r="H9" s="27">
        <v>16035.96</v>
      </c>
      <c r="I9" s="27">
        <v>18295</v>
      </c>
      <c r="J9" s="27">
        <v>18520</v>
      </c>
      <c r="K9" s="27">
        <v>18730</v>
      </c>
      <c r="L9" s="27">
        <v>19520</v>
      </c>
      <c r="M9" s="14"/>
    </row>
    <row r="10" spans="1:13" ht="12.75">
      <c r="A10" s="28">
        <v>121</v>
      </c>
      <c r="B10" s="22">
        <v>41</v>
      </c>
      <c r="C10" s="23" t="s">
        <v>7</v>
      </c>
      <c r="D10" s="25"/>
      <c r="E10" s="25"/>
      <c r="F10" s="26"/>
      <c r="G10" s="27">
        <v>29951.27</v>
      </c>
      <c r="H10" s="27">
        <v>36783.79</v>
      </c>
      <c r="I10" s="27">
        <v>28482</v>
      </c>
      <c r="J10" s="27">
        <v>28482</v>
      </c>
      <c r="K10" s="27">
        <v>29417</v>
      </c>
      <c r="L10" s="27">
        <v>30120</v>
      </c>
      <c r="M10" s="14"/>
    </row>
    <row r="11" spans="1:13" ht="12.75">
      <c r="A11" s="21">
        <v>133001</v>
      </c>
      <c r="B11" s="22">
        <v>41</v>
      </c>
      <c r="C11" s="23" t="s">
        <v>8</v>
      </c>
      <c r="D11" s="24"/>
      <c r="E11" s="24"/>
      <c r="F11" s="29"/>
      <c r="G11" s="27">
        <v>1733.64</v>
      </c>
      <c r="H11" s="27">
        <v>1632</v>
      </c>
      <c r="I11" s="27">
        <v>1680</v>
      </c>
      <c r="J11" s="27">
        <v>1680</v>
      </c>
      <c r="K11" s="27">
        <v>1734</v>
      </c>
      <c r="L11" s="27">
        <v>1750</v>
      </c>
      <c r="M11" s="14"/>
    </row>
    <row r="12" spans="1:13" ht="12.75">
      <c r="A12" s="21">
        <v>133013</v>
      </c>
      <c r="B12" s="22">
        <v>41</v>
      </c>
      <c r="C12" s="23" t="s">
        <v>9</v>
      </c>
      <c r="D12" s="24"/>
      <c r="E12" s="24"/>
      <c r="F12" s="29"/>
      <c r="G12" s="27">
        <v>21671.48</v>
      </c>
      <c r="H12" s="27">
        <v>22982.63</v>
      </c>
      <c r="I12" s="27">
        <v>25800</v>
      </c>
      <c r="J12" s="27">
        <v>25800</v>
      </c>
      <c r="K12" s="27">
        <v>25800</v>
      </c>
      <c r="L12" s="27">
        <v>25800</v>
      </c>
      <c r="M12" s="14"/>
    </row>
    <row r="13" spans="1:13" ht="12.75">
      <c r="A13" s="30">
        <v>200</v>
      </c>
      <c r="B13" s="31"/>
      <c r="C13" s="32" t="s">
        <v>10</v>
      </c>
      <c r="D13" s="33"/>
      <c r="E13" s="33"/>
      <c r="F13" s="34"/>
      <c r="G13" s="19">
        <f aca="true" t="shared" si="1" ref="G13:L13">SUM(G14:G19)</f>
        <v>29516.690000000002</v>
      </c>
      <c r="H13" s="19">
        <f t="shared" si="1"/>
        <v>29412.020000000004</v>
      </c>
      <c r="I13" s="19">
        <f t="shared" si="1"/>
        <v>20080</v>
      </c>
      <c r="J13" s="19">
        <f t="shared" si="1"/>
        <v>20080</v>
      </c>
      <c r="K13" s="19">
        <f t="shared" si="1"/>
        <v>19770</v>
      </c>
      <c r="L13" s="19">
        <f t="shared" si="1"/>
        <v>20980</v>
      </c>
      <c r="M13" s="14"/>
    </row>
    <row r="14" spans="1:13" ht="12.75">
      <c r="A14" s="21">
        <v>212</v>
      </c>
      <c r="B14" s="22">
        <v>41</v>
      </c>
      <c r="C14" s="23" t="s">
        <v>11</v>
      </c>
      <c r="D14" s="24"/>
      <c r="E14" s="24"/>
      <c r="F14" s="29"/>
      <c r="G14" s="27">
        <v>3637.38</v>
      </c>
      <c r="H14" s="27">
        <v>3503.38</v>
      </c>
      <c r="I14" s="27">
        <v>3300</v>
      </c>
      <c r="J14" s="27">
        <v>3300</v>
      </c>
      <c r="K14" s="27">
        <v>3500</v>
      </c>
      <c r="L14" s="27">
        <v>3500</v>
      </c>
      <c r="M14" s="14"/>
    </row>
    <row r="15" spans="1:13" ht="12.75">
      <c r="A15" s="28">
        <v>221</v>
      </c>
      <c r="B15" s="22">
        <v>41</v>
      </c>
      <c r="C15" s="23" t="s">
        <v>12</v>
      </c>
      <c r="D15" s="24"/>
      <c r="E15" s="24"/>
      <c r="F15" s="29"/>
      <c r="G15" s="27">
        <v>9222.5</v>
      </c>
      <c r="H15" s="27">
        <v>9217.5</v>
      </c>
      <c r="I15" s="27">
        <v>8500</v>
      </c>
      <c r="J15" s="27">
        <v>8500</v>
      </c>
      <c r="K15" s="27">
        <v>8500</v>
      </c>
      <c r="L15" s="27">
        <v>9200</v>
      </c>
      <c r="M15" s="14"/>
    </row>
    <row r="16" spans="1:13" ht="12.75">
      <c r="A16" s="28">
        <v>222</v>
      </c>
      <c r="B16" s="22">
        <v>41</v>
      </c>
      <c r="C16" s="23" t="s">
        <v>271</v>
      </c>
      <c r="D16" s="24"/>
      <c r="E16" s="24"/>
      <c r="F16" s="29"/>
      <c r="G16" s="27">
        <v>0</v>
      </c>
      <c r="H16" s="27">
        <v>101</v>
      </c>
      <c r="I16" s="27">
        <v>150</v>
      </c>
      <c r="J16" s="27">
        <v>150</v>
      </c>
      <c r="K16" s="27">
        <v>150</v>
      </c>
      <c r="L16" s="27">
        <v>150</v>
      </c>
      <c r="M16" s="14"/>
    </row>
    <row r="17" spans="1:13" ht="12.75">
      <c r="A17" s="28">
        <v>223</v>
      </c>
      <c r="B17" s="22">
        <v>41</v>
      </c>
      <c r="C17" s="23" t="s">
        <v>13</v>
      </c>
      <c r="D17" s="24"/>
      <c r="E17" s="24"/>
      <c r="F17" s="29"/>
      <c r="G17" s="27">
        <v>12109.96</v>
      </c>
      <c r="H17" s="27">
        <v>11961.74</v>
      </c>
      <c r="I17" s="27">
        <v>7550</v>
      </c>
      <c r="J17" s="27">
        <v>7550</v>
      </c>
      <c r="K17" s="27">
        <v>6740</v>
      </c>
      <c r="L17" s="27">
        <v>7250</v>
      </c>
      <c r="M17" s="14"/>
    </row>
    <row r="18" spans="1:13" ht="12.75">
      <c r="A18" s="28">
        <v>240</v>
      </c>
      <c r="B18" s="22">
        <v>41</v>
      </c>
      <c r="C18" s="23" t="s">
        <v>14</v>
      </c>
      <c r="D18" s="24"/>
      <c r="E18" s="24"/>
      <c r="F18" s="29"/>
      <c r="G18" s="27">
        <v>9.52</v>
      </c>
      <c r="H18" s="27">
        <v>18.07</v>
      </c>
      <c r="I18" s="27">
        <v>30</v>
      </c>
      <c r="J18" s="27">
        <v>30</v>
      </c>
      <c r="K18" s="27">
        <v>30</v>
      </c>
      <c r="L18" s="27">
        <v>30</v>
      </c>
      <c r="M18" s="14"/>
    </row>
    <row r="19" spans="1:13" ht="12.75">
      <c r="A19" s="21">
        <v>292</v>
      </c>
      <c r="B19" s="22">
        <v>41</v>
      </c>
      <c r="C19" s="23" t="s">
        <v>15</v>
      </c>
      <c r="D19" s="24"/>
      <c r="E19" s="24"/>
      <c r="F19" s="29"/>
      <c r="G19" s="27">
        <v>4537.33</v>
      </c>
      <c r="H19" s="27">
        <v>4610.33</v>
      </c>
      <c r="I19" s="27">
        <v>550</v>
      </c>
      <c r="J19" s="27">
        <v>550</v>
      </c>
      <c r="K19" s="27">
        <v>850</v>
      </c>
      <c r="L19" s="27">
        <v>850</v>
      </c>
      <c r="M19" s="14"/>
    </row>
    <row r="20" spans="1:13" ht="12.75">
      <c r="A20" s="30">
        <v>300</v>
      </c>
      <c r="B20" s="31"/>
      <c r="C20" s="32" t="s">
        <v>16</v>
      </c>
      <c r="D20" s="33"/>
      <c r="E20" s="33"/>
      <c r="F20" s="34"/>
      <c r="G20" s="19">
        <f aca="true" t="shared" si="2" ref="G20:L20">SUM(G21,G23,G36)</f>
        <v>351635.18</v>
      </c>
      <c r="H20" s="19">
        <f t="shared" si="2"/>
        <v>384377.84</v>
      </c>
      <c r="I20" s="19">
        <f t="shared" si="2"/>
        <v>374247</v>
      </c>
      <c r="J20" s="19">
        <f t="shared" si="2"/>
        <v>360521</v>
      </c>
      <c r="K20" s="19">
        <f t="shared" si="2"/>
        <v>362800</v>
      </c>
      <c r="L20" s="19">
        <f t="shared" si="2"/>
        <v>362680</v>
      </c>
      <c r="M20" s="14"/>
    </row>
    <row r="21" spans="1:14" ht="12.75">
      <c r="A21" s="259">
        <v>311</v>
      </c>
      <c r="B21" s="65">
        <v>41</v>
      </c>
      <c r="C21" s="168" t="s">
        <v>286</v>
      </c>
      <c r="D21" s="169"/>
      <c r="E21" s="169"/>
      <c r="F21" s="170"/>
      <c r="G21" s="171">
        <v>0</v>
      </c>
      <c r="H21" s="171">
        <v>0</v>
      </c>
      <c r="I21" s="171">
        <v>250</v>
      </c>
      <c r="J21" s="171">
        <v>250</v>
      </c>
      <c r="K21" s="65">
        <v>150</v>
      </c>
      <c r="L21" s="65">
        <v>150</v>
      </c>
      <c r="M21" s="260"/>
      <c r="N21" s="261"/>
    </row>
    <row r="22" spans="1:14" ht="12.75">
      <c r="A22" s="46"/>
      <c r="B22" s="47"/>
      <c r="C22" s="92"/>
      <c r="D22" s="97"/>
      <c r="E22" s="97"/>
      <c r="F22" s="98"/>
      <c r="G22" s="262"/>
      <c r="H22" s="262"/>
      <c r="I22" s="95"/>
      <c r="J22" s="95"/>
      <c r="K22" s="47"/>
      <c r="L22" s="47"/>
      <c r="M22" s="260"/>
      <c r="N22" s="261"/>
    </row>
    <row r="23" spans="1:13" ht="12.75">
      <c r="A23" s="154">
        <v>312</v>
      </c>
      <c r="B23" s="155">
        <v>111</v>
      </c>
      <c r="C23" s="156" t="s">
        <v>17</v>
      </c>
      <c r="D23" s="131"/>
      <c r="E23" s="131"/>
      <c r="F23" s="132"/>
      <c r="G23" s="157">
        <f aca="true" t="shared" si="3" ref="G23:L23">SUM(G24:G35)</f>
        <v>6567.18</v>
      </c>
      <c r="H23" s="157">
        <f t="shared" si="3"/>
        <v>17822.460000000003</v>
      </c>
      <c r="I23" s="157">
        <f t="shared" si="3"/>
        <v>9921</v>
      </c>
      <c r="J23" s="157">
        <f t="shared" si="3"/>
        <v>4921</v>
      </c>
      <c r="K23" s="157">
        <f t="shared" si="3"/>
        <v>5100</v>
      </c>
      <c r="L23" s="157">
        <f t="shared" si="3"/>
        <v>4980</v>
      </c>
      <c r="M23" s="14"/>
    </row>
    <row r="24" spans="1:13" ht="12.75">
      <c r="A24" s="21">
        <v>312</v>
      </c>
      <c r="B24" s="22">
        <v>111</v>
      </c>
      <c r="C24" s="35" t="s">
        <v>273</v>
      </c>
      <c r="D24" s="36"/>
      <c r="E24" s="36"/>
      <c r="F24" s="37"/>
      <c r="G24" s="27">
        <v>3783.6</v>
      </c>
      <c r="H24" s="22">
        <v>3828</v>
      </c>
      <c r="I24" s="22">
        <v>3850</v>
      </c>
      <c r="J24" s="27">
        <v>3850</v>
      </c>
      <c r="K24" s="27">
        <v>4000</v>
      </c>
      <c r="L24" s="27">
        <v>4000</v>
      </c>
      <c r="M24" s="14"/>
    </row>
    <row r="25" spans="1:13" ht="12.75">
      <c r="A25" s="21">
        <v>312</v>
      </c>
      <c r="B25" s="22">
        <v>111</v>
      </c>
      <c r="C25" s="35" t="s">
        <v>274</v>
      </c>
      <c r="D25" s="36"/>
      <c r="E25" s="36"/>
      <c r="F25" s="37"/>
      <c r="G25" s="27">
        <v>0</v>
      </c>
      <c r="H25" s="22">
        <v>0</v>
      </c>
      <c r="I25" s="22">
        <v>150</v>
      </c>
      <c r="J25" s="27">
        <v>150</v>
      </c>
      <c r="K25" s="22">
        <v>150</v>
      </c>
      <c r="L25" s="22">
        <v>0</v>
      </c>
      <c r="M25" s="14"/>
    </row>
    <row r="26" spans="1:13" ht="12.75">
      <c r="A26" s="21">
        <v>312</v>
      </c>
      <c r="B26" s="22">
        <v>111</v>
      </c>
      <c r="C26" s="35" t="s">
        <v>275</v>
      </c>
      <c r="D26" s="36"/>
      <c r="E26" s="36"/>
      <c r="F26" s="37"/>
      <c r="G26" s="27">
        <v>202.86</v>
      </c>
      <c r="H26" s="265">
        <v>161.7</v>
      </c>
      <c r="I26" s="22">
        <v>0</v>
      </c>
      <c r="J26" s="27">
        <v>0</v>
      </c>
      <c r="K26" s="22">
        <v>0</v>
      </c>
      <c r="L26" s="22">
        <v>0</v>
      </c>
      <c r="M26" s="14"/>
    </row>
    <row r="27" spans="1:13" ht="12.75">
      <c r="A27" s="21">
        <v>312</v>
      </c>
      <c r="B27" s="22">
        <v>111</v>
      </c>
      <c r="C27" s="35" t="s">
        <v>276</v>
      </c>
      <c r="D27" s="36"/>
      <c r="E27" s="36"/>
      <c r="F27" s="37"/>
      <c r="G27" s="27">
        <v>1690.37</v>
      </c>
      <c r="H27" s="22">
        <v>0</v>
      </c>
      <c r="I27" s="22">
        <v>0</v>
      </c>
      <c r="J27" s="27">
        <v>0</v>
      </c>
      <c r="K27" s="22">
        <v>0</v>
      </c>
      <c r="L27" s="22">
        <v>0</v>
      </c>
      <c r="M27" s="14"/>
    </row>
    <row r="28" spans="1:13" ht="12.75">
      <c r="A28" s="21">
        <v>312</v>
      </c>
      <c r="B28" s="22">
        <v>111</v>
      </c>
      <c r="C28" s="35" t="s">
        <v>282</v>
      </c>
      <c r="D28" s="36"/>
      <c r="E28" s="36"/>
      <c r="F28" s="37"/>
      <c r="G28" s="229">
        <v>0</v>
      </c>
      <c r="H28" s="22">
        <v>1200</v>
      </c>
      <c r="I28" s="22">
        <v>0</v>
      </c>
      <c r="J28" s="27">
        <v>0</v>
      </c>
      <c r="K28" s="22">
        <v>0</v>
      </c>
      <c r="L28" s="22">
        <v>0</v>
      </c>
      <c r="M28" s="14"/>
    </row>
    <row r="29" spans="1:13" ht="12.75">
      <c r="A29" s="21">
        <v>312</v>
      </c>
      <c r="B29" s="22">
        <v>111</v>
      </c>
      <c r="C29" s="35" t="s">
        <v>283</v>
      </c>
      <c r="D29" s="36"/>
      <c r="E29" s="36"/>
      <c r="F29" s="37"/>
      <c r="G29" s="229">
        <v>0</v>
      </c>
      <c r="H29" s="265">
        <v>3863.37</v>
      </c>
      <c r="I29" s="22">
        <v>0</v>
      </c>
      <c r="J29" s="27">
        <v>0</v>
      </c>
      <c r="K29" s="22">
        <v>0</v>
      </c>
      <c r="L29" s="22">
        <v>0</v>
      </c>
      <c r="M29" s="14"/>
    </row>
    <row r="30" spans="1:13" ht="12.75">
      <c r="A30" s="21">
        <v>312</v>
      </c>
      <c r="B30" s="22">
        <v>111</v>
      </c>
      <c r="C30" s="35" t="s">
        <v>18</v>
      </c>
      <c r="D30" s="36"/>
      <c r="E30" s="36"/>
      <c r="F30" s="37"/>
      <c r="G30" s="27">
        <v>192.76</v>
      </c>
      <c r="H30" s="265">
        <v>185.62</v>
      </c>
      <c r="I30" s="22">
        <v>220</v>
      </c>
      <c r="J30" s="27">
        <v>220</v>
      </c>
      <c r="K30" s="22">
        <v>230</v>
      </c>
      <c r="L30" s="22">
        <v>250</v>
      </c>
      <c r="M30" s="14"/>
    </row>
    <row r="31" spans="1:13" ht="12.75">
      <c r="A31" s="21">
        <v>312</v>
      </c>
      <c r="B31" s="22">
        <v>111</v>
      </c>
      <c r="C31" s="35" t="s">
        <v>284</v>
      </c>
      <c r="D31" s="36"/>
      <c r="E31" s="36"/>
      <c r="F31" s="37"/>
      <c r="G31" s="27">
        <v>0</v>
      </c>
      <c r="H31" s="22">
        <v>8000</v>
      </c>
      <c r="I31" s="22">
        <v>5000</v>
      </c>
      <c r="J31" s="27">
        <v>0</v>
      </c>
      <c r="K31" s="22">
        <v>0</v>
      </c>
      <c r="L31" s="22">
        <v>0</v>
      </c>
      <c r="M31" s="14"/>
    </row>
    <row r="32" spans="1:13" ht="12.75">
      <c r="A32" s="21">
        <v>312</v>
      </c>
      <c r="B32" s="22">
        <v>111</v>
      </c>
      <c r="C32" s="35" t="s">
        <v>19</v>
      </c>
      <c r="D32" s="36"/>
      <c r="E32" s="36"/>
      <c r="F32" s="37"/>
      <c r="G32" s="27">
        <v>588.39</v>
      </c>
      <c r="H32" s="265">
        <v>583.77</v>
      </c>
      <c r="I32" s="22">
        <v>589</v>
      </c>
      <c r="J32" s="27">
        <v>589</v>
      </c>
      <c r="K32" s="22">
        <v>605</v>
      </c>
      <c r="L32" s="22">
        <v>610</v>
      </c>
      <c r="M32" s="14"/>
    </row>
    <row r="33" spans="1:13" ht="12.75">
      <c r="A33" s="21">
        <v>312</v>
      </c>
      <c r="B33" s="22">
        <v>111</v>
      </c>
      <c r="C33" s="35" t="s">
        <v>20</v>
      </c>
      <c r="D33" s="36"/>
      <c r="E33" s="36"/>
      <c r="F33" s="37"/>
      <c r="G33" s="27">
        <v>109.2</v>
      </c>
      <c r="H33" s="22">
        <v>0</v>
      </c>
      <c r="I33" s="22">
        <v>112</v>
      </c>
      <c r="J33" s="27">
        <v>112</v>
      </c>
      <c r="K33" s="22">
        <v>115</v>
      </c>
      <c r="L33" s="22">
        <v>120</v>
      </c>
      <c r="M33" s="14"/>
    </row>
    <row r="34" spans="1:13" ht="12.75">
      <c r="A34" s="21">
        <v>312</v>
      </c>
      <c r="B34" s="22">
        <v>111</v>
      </c>
      <c r="C34" s="35" t="s">
        <v>124</v>
      </c>
      <c r="D34" s="36"/>
      <c r="E34" s="36"/>
      <c r="F34" s="37"/>
      <c r="G34" s="27">
        <v>0</v>
      </c>
      <c r="H34" s="22">
        <v>0</v>
      </c>
      <c r="I34" s="22">
        <v>0</v>
      </c>
      <c r="J34" s="27">
        <v>0</v>
      </c>
      <c r="K34" s="22">
        <v>0</v>
      </c>
      <c r="L34" s="22">
        <v>0</v>
      </c>
      <c r="M34" s="14"/>
    </row>
    <row r="35" spans="1:13" ht="12.75">
      <c r="A35" s="21">
        <v>312</v>
      </c>
      <c r="B35" s="22">
        <v>111</v>
      </c>
      <c r="C35" s="35" t="s">
        <v>125</v>
      </c>
      <c r="D35" s="36"/>
      <c r="E35" s="36"/>
      <c r="F35" s="37"/>
      <c r="G35" s="27">
        <v>0</v>
      </c>
      <c r="H35" s="27">
        <v>0</v>
      </c>
      <c r="I35" s="27">
        <v>0</v>
      </c>
      <c r="J35" s="27">
        <v>0</v>
      </c>
      <c r="K35" s="22">
        <v>0</v>
      </c>
      <c r="L35" s="22">
        <v>0</v>
      </c>
      <c r="M35" s="14"/>
    </row>
    <row r="36" spans="1:13" ht="12.75">
      <c r="A36" s="154">
        <v>312</v>
      </c>
      <c r="B36" s="155">
        <v>111</v>
      </c>
      <c r="C36" s="156" t="s">
        <v>21</v>
      </c>
      <c r="D36" s="131"/>
      <c r="E36" s="131"/>
      <c r="F36" s="132"/>
      <c r="G36" s="157">
        <f aca="true" t="shared" si="4" ref="G36:L36">SUM(G37:G51)</f>
        <v>345068</v>
      </c>
      <c r="H36" s="157">
        <f t="shared" si="4"/>
        <v>366555.38</v>
      </c>
      <c r="I36" s="157">
        <f t="shared" si="4"/>
        <v>364076</v>
      </c>
      <c r="J36" s="157">
        <f t="shared" si="4"/>
        <v>355350</v>
      </c>
      <c r="K36" s="157">
        <f t="shared" si="4"/>
        <v>357550</v>
      </c>
      <c r="L36" s="157">
        <f t="shared" si="4"/>
        <v>357550</v>
      </c>
      <c r="M36" s="14"/>
    </row>
    <row r="37" spans="1:13" ht="12.75">
      <c r="A37" s="21">
        <v>312</v>
      </c>
      <c r="B37" s="22">
        <v>111</v>
      </c>
      <c r="C37" s="35" t="s">
        <v>22</v>
      </c>
      <c r="D37" s="36"/>
      <c r="E37" s="36"/>
      <c r="F37" s="37"/>
      <c r="G37" s="27">
        <v>325532</v>
      </c>
      <c r="H37" s="27">
        <v>338651</v>
      </c>
      <c r="I37" s="27">
        <v>342822</v>
      </c>
      <c r="J37" s="27">
        <v>336000</v>
      </c>
      <c r="K37" s="22">
        <v>338000</v>
      </c>
      <c r="L37" s="22">
        <v>338000</v>
      </c>
      <c r="M37" s="14"/>
    </row>
    <row r="38" spans="1:13" ht="12.75">
      <c r="A38" s="21">
        <v>312</v>
      </c>
      <c r="B38" s="22">
        <v>111</v>
      </c>
      <c r="C38" s="35" t="s">
        <v>23</v>
      </c>
      <c r="D38" s="36"/>
      <c r="E38" s="36"/>
      <c r="F38" s="37"/>
      <c r="G38" s="27">
        <v>5927.6</v>
      </c>
      <c r="H38" s="27">
        <v>5272.2</v>
      </c>
      <c r="I38" s="27">
        <v>4893</v>
      </c>
      <c r="J38" s="27">
        <v>5400</v>
      </c>
      <c r="K38" s="22">
        <v>5400</v>
      </c>
      <c r="L38" s="22">
        <v>5400</v>
      </c>
      <c r="M38" s="14"/>
    </row>
    <row r="39" spans="1:13" ht="12.75">
      <c r="A39" s="21">
        <v>312</v>
      </c>
      <c r="B39" s="22">
        <v>111</v>
      </c>
      <c r="C39" s="35" t="s">
        <v>272</v>
      </c>
      <c r="D39" s="36"/>
      <c r="E39" s="36"/>
      <c r="F39" s="37"/>
      <c r="G39" s="27">
        <v>10869</v>
      </c>
      <c r="H39" s="27">
        <v>11186</v>
      </c>
      <c r="I39" s="27">
        <v>10340</v>
      </c>
      <c r="J39" s="27">
        <v>11400</v>
      </c>
      <c r="K39" s="22">
        <v>11400</v>
      </c>
      <c r="L39" s="22">
        <v>11400</v>
      </c>
      <c r="M39" s="14"/>
    </row>
    <row r="40" spans="1:13" ht="12.75">
      <c r="A40" s="21">
        <v>312</v>
      </c>
      <c r="B40" s="22">
        <v>111</v>
      </c>
      <c r="C40" s="35" t="s">
        <v>126</v>
      </c>
      <c r="D40" s="36"/>
      <c r="E40" s="36"/>
      <c r="F40" s="37"/>
      <c r="G40" s="27">
        <v>2151</v>
      </c>
      <c r="H40" s="27">
        <v>2196</v>
      </c>
      <c r="I40" s="27">
        <v>2116</v>
      </c>
      <c r="J40" s="27">
        <v>2400</v>
      </c>
      <c r="K40" s="22">
        <v>2600</v>
      </c>
      <c r="L40" s="22">
        <v>2600</v>
      </c>
      <c r="M40" s="14"/>
    </row>
    <row r="41" spans="1:13" ht="12.75">
      <c r="A41" s="21">
        <v>312</v>
      </c>
      <c r="B41" s="22">
        <v>111</v>
      </c>
      <c r="C41" s="35" t="s">
        <v>24</v>
      </c>
      <c r="D41" s="36"/>
      <c r="E41" s="36"/>
      <c r="F41" s="37"/>
      <c r="G41" s="27">
        <v>38</v>
      </c>
      <c r="H41" s="22">
        <v>125</v>
      </c>
      <c r="I41" s="22">
        <v>434</v>
      </c>
      <c r="J41" s="27">
        <v>150</v>
      </c>
      <c r="K41" s="22">
        <v>150</v>
      </c>
      <c r="L41" s="22">
        <v>150</v>
      </c>
      <c r="M41" s="14"/>
    </row>
    <row r="42" spans="1:13" ht="12.75">
      <c r="A42" s="21">
        <v>312</v>
      </c>
      <c r="B42" s="22">
        <v>111</v>
      </c>
      <c r="C42" s="35" t="s">
        <v>301</v>
      </c>
      <c r="D42" s="36"/>
      <c r="E42" s="36"/>
      <c r="F42" s="37"/>
      <c r="G42" s="27">
        <v>0</v>
      </c>
      <c r="H42" s="22">
        <v>0</v>
      </c>
      <c r="I42" s="22">
        <v>273</v>
      </c>
      <c r="J42" s="27">
        <v>0</v>
      </c>
      <c r="K42" s="22">
        <v>0</v>
      </c>
      <c r="L42" s="22">
        <v>0</v>
      </c>
      <c r="M42" s="14"/>
    </row>
    <row r="43" spans="1:13" ht="12.75">
      <c r="A43" s="21">
        <v>312</v>
      </c>
      <c r="B43" s="22">
        <v>111</v>
      </c>
      <c r="C43" s="35" t="s">
        <v>277</v>
      </c>
      <c r="D43" s="36"/>
      <c r="E43" s="36"/>
      <c r="F43" s="37"/>
      <c r="G43" s="27">
        <v>550.4</v>
      </c>
      <c r="H43" s="22">
        <v>0</v>
      </c>
      <c r="I43" s="22">
        <v>0</v>
      </c>
      <c r="J43" s="27">
        <v>0</v>
      </c>
      <c r="K43" s="22">
        <v>0</v>
      </c>
      <c r="L43" s="22">
        <v>0</v>
      </c>
      <c r="M43" s="14"/>
    </row>
    <row r="44" spans="1:13" ht="12.75">
      <c r="A44" s="21">
        <v>312</v>
      </c>
      <c r="B44" s="258" t="s">
        <v>221</v>
      </c>
      <c r="C44" s="35" t="s">
        <v>285</v>
      </c>
      <c r="D44" s="36"/>
      <c r="E44" s="36"/>
      <c r="F44" s="37"/>
      <c r="G44" s="229">
        <v>0</v>
      </c>
      <c r="H44" s="265">
        <v>776.12</v>
      </c>
      <c r="I44" s="22">
        <v>2721</v>
      </c>
      <c r="J44" s="27">
        <v>0</v>
      </c>
      <c r="K44" s="22">
        <v>0</v>
      </c>
      <c r="L44" s="22">
        <v>0</v>
      </c>
      <c r="M44" s="14"/>
    </row>
    <row r="45" spans="1:13" ht="12.75">
      <c r="A45" s="21">
        <v>312</v>
      </c>
      <c r="B45" s="258" t="s">
        <v>223</v>
      </c>
      <c r="C45" s="35" t="s">
        <v>285</v>
      </c>
      <c r="D45" s="36"/>
      <c r="E45" s="36"/>
      <c r="F45" s="37"/>
      <c r="G45" s="229">
        <v>0</v>
      </c>
      <c r="H45" s="265">
        <v>136.96</v>
      </c>
      <c r="I45" s="22">
        <v>477</v>
      </c>
      <c r="J45" s="27">
        <v>0</v>
      </c>
      <c r="K45" s="22">
        <v>0</v>
      </c>
      <c r="L45" s="22">
        <v>0</v>
      </c>
      <c r="M45" s="14"/>
    </row>
    <row r="46" spans="1:13" ht="12.75">
      <c r="A46" s="21">
        <v>312</v>
      </c>
      <c r="B46" s="22">
        <v>111</v>
      </c>
      <c r="C46" s="35" t="s">
        <v>278</v>
      </c>
      <c r="D46" s="36"/>
      <c r="E46" s="36"/>
      <c r="F46" s="37"/>
      <c r="G46" s="27">
        <v>0</v>
      </c>
      <c r="H46" s="22">
        <v>4788</v>
      </c>
      <c r="I46" s="22">
        <v>0</v>
      </c>
      <c r="J46" s="27">
        <v>0</v>
      </c>
      <c r="K46" s="22">
        <v>0</v>
      </c>
      <c r="L46" s="22">
        <v>0</v>
      </c>
      <c r="M46" s="14"/>
    </row>
    <row r="47" spans="1:13" ht="12.75">
      <c r="A47" s="21">
        <v>312</v>
      </c>
      <c r="B47" s="258" t="s">
        <v>221</v>
      </c>
      <c r="C47" s="35" t="s">
        <v>279</v>
      </c>
      <c r="D47" s="36"/>
      <c r="E47" s="36"/>
      <c r="F47" s="37"/>
      <c r="G47" s="27">
        <v>0</v>
      </c>
      <c r="H47" s="22">
        <v>1287</v>
      </c>
      <c r="I47" s="22">
        <v>0</v>
      </c>
      <c r="J47" s="27">
        <v>0</v>
      </c>
      <c r="K47" s="22">
        <v>0</v>
      </c>
      <c r="L47" s="22">
        <v>0</v>
      </c>
      <c r="M47" s="14"/>
    </row>
    <row r="48" spans="1:13" ht="12.75">
      <c r="A48" s="21">
        <v>312</v>
      </c>
      <c r="B48" s="258" t="s">
        <v>223</v>
      </c>
      <c r="C48" s="35" t="s">
        <v>279</v>
      </c>
      <c r="D48" s="36"/>
      <c r="E48" s="36"/>
      <c r="F48" s="37"/>
      <c r="G48" s="27">
        <v>0</v>
      </c>
      <c r="H48" s="265">
        <v>227.1</v>
      </c>
      <c r="I48" s="22">
        <v>0</v>
      </c>
      <c r="J48" s="27">
        <v>0</v>
      </c>
      <c r="K48" s="22">
        <v>0</v>
      </c>
      <c r="L48" s="22">
        <v>0</v>
      </c>
      <c r="M48" s="14"/>
    </row>
    <row r="49" spans="1:13" ht="12.75">
      <c r="A49" s="21">
        <v>312</v>
      </c>
      <c r="B49" s="22">
        <v>111</v>
      </c>
      <c r="C49" s="35" t="s">
        <v>281</v>
      </c>
      <c r="D49" s="36"/>
      <c r="E49" s="36"/>
      <c r="F49" s="37"/>
      <c r="G49" s="27">
        <v>0</v>
      </c>
      <c r="H49" s="22">
        <v>200</v>
      </c>
      <c r="I49" s="22">
        <v>0</v>
      </c>
      <c r="J49" s="27">
        <v>0</v>
      </c>
      <c r="K49" s="22">
        <v>0</v>
      </c>
      <c r="L49" s="22">
        <v>0</v>
      </c>
      <c r="M49" s="14"/>
    </row>
    <row r="50" spans="1:13" ht="12.75">
      <c r="A50" s="21">
        <v>312</v>
      </c>
      <c r="B50" s="22">
        <v>111</v>
      </c>
      <c r="C50" s="35" t="s">
        <v>280</v>
      </c>
      <c r="D50" s="36"/>
      <c r="E50" s="36"/>
      <c r="F50" s="37"/>
      <c r="G50" s="27">
        <v>0</v>
      </c>
      <c r="H50" s="22">
        <v>1710</v>
      </c>
      <c r="I50" s="22">
        <v>0</v>
      </c>
      <c r="J50" s="27">
        <v>0</v>
      </c>
      <c r="K50" s="22">
        <v>0</v>
      </c>
      <c r="L50" s="22">
        <v>0</v>
      </c>
      <c r="M50" s="14"/>
    </row>
    <row r="51" spans="1:13" ht="12.75">
      <c r="A51" s="21">
        <v>312</v>
      </c>
      <c r="B51" s="22">
        <v>111</v>
      </c>
      <c r="C51" s="35" t="s">
        <v>25</v>
      </c>
      <c r="D51" s="36"/>
      <c r="E51" s="36"/>
      <c r="F51" s="37"/>
      <c r="G51" s="27">
        <v>0</v>
      </c>
      <c r="H51" s="22">
        <v>0</v>
      </c>
      <c r="I51" s="22">
        <v>0</v>
      </c>
      <c r="J51" s="27">
        <v>0</v>
      </c>
      <c r="K51" s="22">
        <v>0</v>
      </c>
      <c r="L51" s="22">
        <v>0</v>
      </c>
      <c r="M51" s="14"/>
    </row>
    <row r="52" spans="1:13" ht="12.75">
      <c r="A52" s="38"/>
      <c r="B52" s="38"/>
      <c r="C52" s="39" t="s">
        <v>26</v>
      </c>
      <c r="D52" s="40"/>
      <c r="E52" s="40"/>
      <c r="F52" s="41"/>
      <c r="G52" s="42">
        <f aca="true" t="shared" si="5" ref="G52:L52">SUM(G6,G13,G20)</f>
        <v>755196.49</v>
      </c>
      <c r="H52" s="42">
        <f t="shared" si="5"/>
        <v>835558.17</v>
      </c>
      <c r="I52" s="42">
        <f t="shared" si="5"/>
        <v>816197</v>
      </c>
      <c r="J52" s="42">
        <f t="shared" si="5"/>
        <v>821963</v>
      </c>
      <c r="K52" s="42">
        <f t="shared" si="5"/>
        <v>839121</v>
      </c>
      <c r="L52" s="42">
        <f t="shared" si="5"/>
        <v>847130</v>
      </c>
      <c r="M52" s="14"/>
    </row>
    <row r="53" spans="1:13" ht="12.75">
      <c r="A53" s="14"/>
      <c r="B53" s="14"/>
      <c r="C53" s="1"/>
      <c r="D53" s="1"/>
      <c r="E53" s="1"/>
      <c r="F53" s="1"/>
      <c r="G53" s="43"/>
      <c r="H53" s="43"/>
      <c r="I53" s="43"/>
      <c r="J53" s="43"/>
      <c r="K53" s="1"/>
      <c r="L53" s="43"/>
      <c r="M53" s="14"/>
    </row>
    <row r="54" spans="1:13" ht="12.75">
      <c r="A54" s="4"/>
      <c r="B54" s="4"/>
      <c r="C54" s="1"/>
      <c r="D54" s="1"/>
      <c r="E54" s="1"/>
      <c r="F54" s="1"/>
      <c r="G54" s="43"/>
      <c r="H54" s="43"/>
      <c r="I54" s="43"/>
      <c r="J54" s="4"/>
      <c r="K54" s="43"/>
      <c r="L54" s="4"/>
      <c r="M54" s="14"/>
    </row>
    <row r="55" spans="1:13" ht="12.75">
      <c r="A55" s="6" t="s">
        <v>1</v>
      </c>
      <c r="B55" s="7" t="s">
        <v>2</v>
      </c>
      <c r="C55" s="8" t="s">
        <v>27</v>
      </c>
      <c r="D55" s="8"/>
      <c r="E55" s="8"/>
      <c r="F55" s="9"/>
      <c r="G55" s="144"/>
      <c r="H55" s="145" t="s">
        <v>131</v>
      </c>
      <c r="I55" s="146"/>
      <c r="J55" s="290" t="s">
        <v>134</v>
      </c>
      <c r="K55" s="291"/>
      <c r="L55" s="292"/>
      <c r="M55" s="14"/>
    </row>
    <row r="56" spans="1:13" ht="12.75">
      <c r="A56" s="10" t="s">
        <v>4</v>
      </c>
      <c r="B56" s="11" t="s">
        <v>5</v>
      </c>
      <c r="C56" s="4"/>
      <c r="D56" s="4"/>
      <c r="E56" s="4"/>
      <c r="F56" s="4"/>
      <c r="G56" s="147" t="s">
        <v>123</v>
      </c>
      <c r="H56" s="148" t="s">
        <v>123</v>
      </c>
      <c r="I56" s="147" t="s">
        <v>132</v>
      </c>
      <c r="J56" s="149">
        <v>2015</v>
      </c>
      <c r="K56" s="147">
        <v>2016</v>
      </c>
      <c r="L56" s="149">
        <v>2017</v>
      </c>
      <c r="M56" s="14"/>
    </row>
    <row r="57" spans="1:13" ht="12.75">
      <c r="A57" s="12"/>
      <c r="B57" s="13"/>
      <c r="C57" s="1"/>
      <c r="D57" s="2"/>
      <c r="E57" s="2"/>
      <c r="F57" s="2"/>
      <c r="G57" s="150">
        <v>2012</v>
      </c>
      <c r="H57" s="151">
        <v>2013</v>
      </c>
      <c r="I57" s="150" t="s">
        <v>133</v>
      </c>
      <c r="J57" s="152"/>
      <c r="K57" s="150"/>
      <c r="L57" s="152"/>
      <c r="M57" s="14"/>
    </row>
    <row r="58" spans="1:13" ht="12.75">
      <c r="A58" s="44">
        <v>200</v>
      </c>
      <c r="B58" s="31"/>
      <c r="C58" s="33" t="s">
        <v>28</v>
      </c>
      <c r="D58" s="33"/>
      <c r="E58" s="33"/>
      <c r="F58" s="34"/>
      <c r="G58" s="45">
        <v>12437</v>
      </c>
      <c r="H58" s="19">
        <v>17702</v>
      </c>
      <c r="I58" s="45">
        <f>SUM(I59:I62)</f>
        <v>22122</v>
      </c>
      <c r="J58" s="45">
        <f>SUM(J59:J62)</f>
        <v>14300</v>
      </c>
      <c r="K58" s="45">
        <f>SUM(K59:K62)</f>
        <v>14300</v>
      </c>
      <c r="L58" s="45">
        <f>SUM(L59:L62)</f>
        <v>14300</v>
      </c>
      <c r="M58" s="14"/>
    </row>
    <row r="59" spans="1:13" ht="12.75">
      <c r="A59" s="46">
        <v>22</v>
      </c>
      <c r="B59" s="47"/>
      <c r="C59" s="48" t="s">
        <v>251</v>
      </c>
      <c r="D59" s="48"/>
      <c r="E59" s="48"/>
      <c r="F59" s="49"/>
      <c r="G59" s="51">
        <v>3909</v>
      </c>
      <c r="H59" s="50">
        <v>7635</v>
      </c>
      <c r="I59" s="51">
        <v>7213</v>
      </c>
      <c r="J59" s="50">
        <v>5800</v>
      </c>
      <c r="K59" s="51">
        <v>5800</v>
      </c>
      <c r="L59" s="51">
        <v>5800</v>
      </c>
      <c r="M59" s="14"/>
    </row>
    <row r="60" spans="1:13" ht="12.75">
      <c r="A60" s="46">
        <v>22</v>
      </c>
      <c r="B60" s="47"/>
      <c r="C60" s="48" t="s">
        <v>252</v>
      </c>
      <c r="D60" s="48"/>
      <c r="E60" s="48"/>
      <c r="F60" s="49"/>
      <c r="G60" s="228">
        <v>7441</v>
      </c>
      <c r="H60" s="50">
        <v>8054</v>
      </c>
      <c r="I60" s="228">
        <v>8360</v>
      </c>
      <c r="J60" s="50">
        <v>8500</v>
      </c>
      <c r="K60" s="228">
        <v>8500</v>
      </c>
      <c r="L60" s="228">
        <v>8500</v>
      </c>
      <c r="M60" s="14"/>
    </row>
    <row r="61" spans="1:13" ht="12.75">
      <c r="A61" s="46"/>
      <c r="B61" s="47"/>
      <c r="C61" s="48" t="s">
        <v>302</v>
      </c>
      <c r="D61" s="48"/>
      <c r="E61" s="48"/>
      <c r="F61" s="49"/>
      <c r="G61" s="228">
        <v>1087</v>
      </c>
      <c r="H61" s="50">
        <v>2013</v>
      </c>
      <c r="I61" s="228">
        <v>6165</v>
      </c>
      <c r="J61" s="50"/>
      <c r="K61" s="228"/>
      <c r="L61" s="228"/>
      <c r="M61" s="14"/>
    </row>
    <row r="62" spans="1:13" ht="12.75">
      <c r="A62" s="46">
        <v>22</v>
      </c>
      <c r="B62" s="47"/>
      <c r="C62" s="48" t="s">
        <v>303</v>
      </c>
      <c r="D62" s="48"/>
      <c r="E62" s="48"/>
      <c r="F62" s="49"/>
      <c r="G62" s="228"/>
      <c r="H62" s="50"/>
      <c r="I62" s="228">
        <v>384</v>
      </c>
      <c r="J62" s="50"/>
      <c r="K62" s="228"/>
      <c r="L62" s="228"/>
      <c r="M62" s="14"/>
    </row>
    <row r="63" spans="1:13" ht="12.75">
      <c r="A63" s="38"/>
      <c r="B63" s="38"/>
      <c r="C63" s="52" t="s">
        <v>29</v>
      </c>
      <c r="D63" s="52"/>
      <c r="E63" s="52"/>
      <c r="F63" s="53"/>
      <c r="G63" s="54">
        <v>12437</v>
      </c>
      <c r="H63" s="55">
        <v>17702</v>
      </c>
      <c r="I63" s="54">
        <v>22122</v>
      </c>
      <c r="J63" s="55">
        <v>14300</v>
      </c>
      <c r="K63" s="54">
        <v>14300</v>
      </c>
      <c r="L63" s="54">
        <v>14300</v>
      </c>
      <c r="M63" s="14"/>
    </row>
    <row r="64" spans="1:13" ht="12.75">
      <c r="A64" s="56"/>
      <c r="B64" s="56"/>
      <c r="C64" s="1"/>
      <c r="D64" s="2"/>
      <c r="E64" s="2"/>
      <c r="F64" s="2"/>
      <c r="G64" s="57"/>
      <c r="H64" s="58"/>
      <c r="I64" s="57"/>
      <c r="J64" s="58"/>
      <c r="K64" s="57"/>
      <c r="L64" s="57"/>
      <c r="M64" s="14"/>
    </row>
    <row r="65" spans="1:13" ht="12.75">
      <c r="A65" s="59"/>
      <c r="B65" s="56"/>
      <c r="C65" s="60"/>
      <c r="D65" s="60"/>
      <c r="E65" s="60"/>
      <c r="F65" s="60"/>
      <c r="G65" s="61"/>
      <c r="H65" s="61"/>
      <c r="I65" s="4"/>
      <c r="J65" s="4"/>
      <c r="K65" s="4"/>
      <c r="L65" s="4"/>
      <c r="M65" s="14"/>
    </row>
    <row r="66" spans="1:13" ht="12.75">
      <c r="A66" s="6" t="s">
        <v>1</v>
      </c>
      <c r="B66" s="7" t="s">
        <v>2</v>
      </c>
      <c r="C66" s="8" t="s">
        <v>30</v>
      </c>
      <c r="D66" s="8"/>
      <c r="E66" s="8"/>
      <c r="F66" s="9"/>
      <c r="G66" s="144"/>
      <c r="H66" s="145" t="s">
        <v>131</v>
      </c>
      <c r="I66" s="146"/>
      <c r="J66" s="290" t="s">
        <v>134</v>
      </c>
      <c r="K66" s="291"/>
      <c r="L66" s="292"/>
      <c r="M66" s="14"/>
    </row>
    <row r="67" spans="1:13" ht="12.75">
      <c r="A67" s="10" t="s">
        <v>4</v>
      </c>
      <c r="B67" s="11" t="s">
        <v>5</v>
      </c>
      <c r="C67" s="4"/>
      <c r="D67" s="4"/>
      <c r="E67" s="4"/>
      <c r="F67" s="4"/>
      <c r="G67" s="147" t="s">
        <v>123</v>
      </c>
      <c r="H67" s="148" t="s">
        <v>123</v>
      </c>
      <c r="I67" s="147" t="s">
        <v>132</v>
      </c>
      <c r="J67" s="149">
        <v>2015</v>
      </c>
      <c r="K67" s="147">
        <v>2016</v>
      </c>
      <c r="L67" s="149">
        <v>2017</v>
      </c>
      <c r="M67" s="14"/>
    </row>
    <row r="68" spans="1:13" ht="12.75">
      <c r="A68" s="12"/>
      <c r="B68" s="13"/>
      <c r="C68" s="1"/>
      <c r="D68" s="2"/>
      <c r="E68" s="2"/>
      <c r="F68" s="2"/>
      <c r="G68" s="234">
        <v>2012</v>
      </c>
      <c r="H68" s="235">
        <v>2013</v>
      </c>
      <c r="I68" s="234" t="s">
        <v>133</v>
      </c>
      <c r="J68" s="236"/>
      <c r="K68" s="234"/>
      <c r="L68" s="236"/>
      <c r="M68" s="14"/>
    </row>
    <row r="69" spans="1:13" ht="12.75">
      <c r="A69" s="242">
        <v>230</v>
      </c>
      <c r="B69" s="243"/>
      <c r="C69" s="244" t="s">
        <v>32</v>
      </c>
      <c r="D69" s="245"/>
      <c r="E69" s="245"/>
      <c r="F69" s="246"/>
      <c r="G69" s="247">
        <v>40</v>
      </c>
      <c r="H69" s="247">
        <v>615</v>
      </c>
      <c r="I69" s="247">
        <v>0</v>
      </c>
      <c r="J69" s="247">
        <v>0</v>
      </c>
      <c r="K69" s="253">
        <v>0</v>
      </c>
      <c r="L69" s="253">
        <v>0</v>
      </c>
      <c r="M69" s="14"/>
    </row>
    <row r="70" spans="1:13" ht="12.75">
      <c r="A70" s="248">
        <v>233</v>
      </c>
      <c r="B70" s="231"/>
      <c r="C70" s="249" t="s">
        <v>265</v>
      </c>
      <c r="D70" s="250"/>
      <c r="E70" s="250"/>
      <c r="F70" s="251"/>
      <c r="G70" s="252">
        <v>40</v>
      </c>
      <c r="H70" s="252">
        <v>615</v>
      </c>
      <c r="I70" s="252">
        <v>0</v>
      </c>
      <c r="J70" s="252">
        <v>0</v>
      </c>
      <c r="K70" s="254">
        <v>0</v>
      </c>
      <c r="L70" s="263">
        <v>0</v>
      </c>
      <c r="M70" s="14"/>
    </row>
    <row r="71" spans="1:13" ht="12.75">
      <c r="A71" s="237">
        <v>320</v>
      </c>
      <c r="B71" s="238"/>
      <c r="C71" s="239" t="s">
        <v>266</v>
      </c>
      <c r="D71" s="240"/>
      <c r="E71" s="240"/>
      <c r="F71" s="241"/>
      <c r="G71" s="153">
        <v>19641</v>
      </c>
      <c r="H71" s="153">
        <v>0</v>
      </c>
      <c r="I71" s="153">
        <v>0</v>
      </c>
      <c r="J71" s="153">
        <v>0</v>
      </c>
      <c r="K71" s="255">
        <v>0</v>
      </c>
      <c r="L71" s="255">
        <v>0</v>
      </c>
      <c r="M71" s="14"/>
    </row>
    <row r="72" spans="1:13" ht="12.75">
      <c r="A72" s="21">
        <v>322</v>
      </c>
      <c r="B72" s="38"/>
      <c r="C72" s="23" t="s">
        <v>267</v>
      </c>
      <c r="D72" s="24"/>
      <c r="E72" s="25"/>
      <c r="F72" s="26"/>
      <c r="G72" s="95">
        <v>19641</v>
      </c>
      <c r="H72" s="95">
        <v>0</v>
      </c>
      <c r="I72" s="95">
        <v>0</v>
      </c>
      <c r="J72" s="47">
        <v>0</v>
      </c>
      <c r="K72" s="47">
        <v>0</v>
      </c>
      <c r="L72" s="47">
        <v>0</v>
      </c>
      <c r="M72" s="14"/>
    </row>
    <row r="73" spans="1:13" ht="12.75">
      <c r="A73" s="38"/>
      <c r="B73" s="38"/>
      <c r="C73" s="39" t="s">
        <v>31</v>
      </c>
      <c r="D73" s="40"/>
      <c r="E73" s="40"/>
      <c r="F73" s="41"/>
      <c r="G73" s="42">
        <v>19681</v>
      </c>
      <c r="H73" s="42">
        <v>615</v>
      </c>
      <c r="I73" s="42">
        <v>0</v>
      </c>
      <c r="J73" s="42">
        <v>0</v>
      </c>
      <c r="K73" s="125">
        <v>0</v>
      </c>
      <c r="L73" s="125">
        <v>0</v>
      </c>
      <c r="M73" s="14"/>
    </row>
    <row r="74" spans="1:13" ht="12.75">
      <c r="A74" s="14"/>
      <c r="B74" s="14"/>
      <c r="C74" s="1"/>
      <c r="D74" s="1"/>
      <c r="E74" s="1"/>
      <c r="F74" s="1"/>
      <c r="G74" s="43"/>
      <c r="H74" s="43"/>
      <c r="I74" s="43"/>
      <c r="J74" s="43"/>
      <c r="K74" s="56"/>
      <c r="L74" s="56"/>
      <c r="M74" s="14"/>
    </row>
    <row r="75" spans="1:13" ht="12.75">
      <c r="A75" s="64"/>
      <c r="B75" s="4"/>
      <c r="C75" s="56"/>
      <c r="D75" s="56"/>
      <c r="E75" s="4"/>
      <c r="F75" s="4"/>
      <c r="G75" s="61"/>
      <c r="H75" s="61"/>
      <c r="I75" s="56"/>
      <c r="J75" s="56"/>
      <c r="K75" s="56"/>
      <c r="L75" s="56"/>
      <c r="M75" s="14"/>
    </row>
    <row r="76" spans="1:13" ht="12.75">
      <c r="A76" s="68"/>
      <c r="B76" s="68"/>
      <c r="C76" s="4"/>
      <c r="D76" s="4"/>
      <c r="E76" s="4"/>
      <c r="F76" s="4"/>
      <c r="G76" s="57"/>
      <c r="H76" s="58"/>
      <c r="I76" s="57"/>
      <c r="J76" s="58"/>
      <c r="K76" s="57"/>
      <c r="L76" s="58"/>
      <c r="M76" s="14"/>
    </row>
    <row r="77" spans="1:13" ht="12.75">
      <c r="A77" s="68"/>
      <c r="B77" s="68" t="s">
        <v>323</v>
      </c>
      <c r="C77" s="60"/>
      <c r="D77" s="60"/>
      <c r="E77" s="60"/>
      <c r="F77" s="71"/>
      <c r="G77" s="289" t="s">
        <v>328</v>
      </c>
      <c r="H77" s="289" t="s">
        <v>329</v>
      </c>
      <c r="I77" s="288" t="s">
        <v>326</v>
      </c>
      <c r="J77" s="288" t="s">
        <v>214</v>
      </c>
      <c r="K77" s="288" t="s">
        <v>215</v>
      </c>
      <c r="L77" s="288" t="s">
        <v>216</v>
      </c>
      <c r="M77" s="14"/>
    </row>
    <row r="78" spans="1:13" ht="12.75">
      <c r="A78" s="64"/>
      <c r="B78" s="68"/>
      <c r="C78" s="56"/>
      <c r="D78" s="56"/>
      <c r="E78" s="4"/>
      <c r="F78" s="4"/>
      <c r="G78" s="72"/>
      <c r="H78" s="72"/>
      <c r="I78" s="4"/>
      <c r="J78" s="4"/>
      <c r="K78" s="4"/>
      <c r="L78" s="4"/>
      <c r="M78" s="14"/>
    </row>
    <row r="79" spans="1:13" ht="12.75">
      <c r="A79" s="68"/>
      <c r="B79" s="68">
        <v>41</v>
      </c>
      <c r="C79" s="23" t="s">
        <v>269</v>
      </c>
      <c r="D79" s="24"/>
      <c r="E79" s="25"/>
      <c r="F79" s="1"/>
      <c r="G79" s="72">
        <v>104639</v>
      </c>
      <c r="H79" s="72">
        <v>114083</v>
      </c>
      <c r="I79" s="252">
        <v>119890</v>
      </c>
      <c r="J79" s="252">
        <v>120200</v>
      </c>
      <c r="K79" s="252">
        <v>121500</v>
      </c>
      <c r="L79" s="252">
        <v>122800</v>
      </c>
      <c r="M79" s="14"/>
    </row>
    <row r="80" spans="2:13" ht="12.75">
      <c r="B80">
        <v>111</v>
      </c>
      <c r="C80" s="23" t="s">
        <v>21</v>
      </c>
      <c r="D80" s="24"/>
      <c r="E80" s="24"/>
      <c r="F80" s="29"/>
      <c r="G80" s="252">
        <v>329660</v>
      </c>
      <c r="H80" s="252">
        <v>354226</v>
      </c>
      <c r="I80" s="27">
        <v>364076</v>
      </c>
      <c r="J80" s="27">
        <v>355350</v>
      </c>
      <c r="K80" s="27">
        <v>357550</v>
      </c>
      <c r="L80" s="27">
        <v>357550</v>
      </c>
      <c r="M80" s="260"/>
    </row>
    <row r="81" spans="3:13" ht="12.75">
      <c r="C81" s="285" t="s">
        <v>325</v>
      </c>
      <c r="D81" s="285"/>
      <c r="E81" s="285"/>
      <c r="F81" s="285"/>
      <c r="G81" s="286">
        <v>434299</v>
      </c>
      <c r="H81" s="286">
        <v>468309</v>
      </c>
      <c r="I81" s="287">
        <v>483966</v>
      </c>
      <c r="J81" s="287">
        <v>475550</v>
      </c>
      <c r="K81" s="287">
        <v>479050</v>
      </c>
      <c r="L81" s="287">
        <v>480350</v>
      </c>
      <c r="M81" s="260"/>
    </row>
    <row r="82" spans="1:16" ht="12.75">
      <c r="A82" s="122"/>
      <c r="B82" s="68">
        <v>41</v>
      </c>
      <c r="C82" s="56" t="s">
        <v>324</v>
      </c>
      <c r="D82" s="56"/>
      <c r="E82" s="56"/>
      <c r="F82" s="56"/>
      <c r="G82" s="72">
        <v>12437</v>
      </c>
      <c r="H82" s="72">
        <v>17702</v>
      </c>
      <c r="I82" s="72">
        <v>22122</v>
      </c>
      <c r="J82" s="72">
        <v>14300</v>
      </c>
      <c r="K82" s="72">
        <v>14300</v>
      </c>
      <c r="L82" s="72">
        <v>14300</v>
      </c>
      <c r="M82" s="72"/>
      <c r="N82" s="4"/>
      <c r="O82" s="4"/>
      <c r="P82" s="4"/>
    </row>
    <row r="83" spans="1:16" ht="12.75">
      <c r="A83" s="68"/>
      <c r="B83" s="68"/>
      <c r="C83" s="1" t="s">
        <v>327</v>
      </c>
      <c r="D83" s="1"/>
      <c r="E83" s="1"/>
      <c r="F83" s="1"/>
      <c r="G83" s="43">
        <v>446736</v>
      </c>
      <c r="H83" s="43">
        <v>486011</v>
      </c>
      <c r="I83" s="43">
        <v>506088</v>
      </c>
      <c r="J83" s="43">
        <v>489850</v>
      </c>
      <c r="K83" s="43">
        <v>493350</v>
      </c>
      <c r="L83" s="43">
        <v>494650</v>
      </c>
      <c r="M83" s="43"/>
      <c r="N83" s="4"/>
      <c r="O83" s="4"/>
      <c r="P83" s="4"/>
    </row>
    <row r="84" spans="1:16" ht="12.75">
      <c r="A84" s="68"/>
      <c r="B84" s="68"/>
      <c r="C84" s="1"/>
      <c r="D84" s="1"/>
      <c r="E84" s="1"/>
      <c r="F84" s="1"/>
      <c r="G84" s="43"/>
      <c r="H84" s="43"/>
      <c r="I84" s="43"/>
      <c r="J84" s="43"/>
      <c r="K84" s="43"/>
      <c r="L84" s="43"/>
      <c r="M84" s="43"/>
      <c r="N84" s="4"/>
      <c r="O84" s="4"/>
      <c r="P84" s="4"/>
    </row>
    <row r="85" spans="1:16" ht="12.75">
      <c r="A85" s="68"/>
      <c r="B85" s="68"/>
      <c r="C85" s="1"/>
      <c r="D85" s="1"/>
      <c r="E85" s="1"/>
      <c r="F85" s="1"/>
      <c r="G85" s="43"/>
      <c r="H85" s="43"/>
      <c r="I85" s="43"/>
      <c r="J85" s="43"/>
      <c r="K85" s="43"/>
      <c r="L85" s="43"/>
      <c r="M85" s="43"/>
      <c r="N85" s="4"/>
      <c r="O85" s="4"/>
      <c r="P85" s="4"/>
    </row>
    <row r="86" spans="1:16" ht="12.75">
      <c r="A86" s="68"/>
      <c r="B86" s="68"/>
      <c r="C86" s="1"/>
      <c r="D86" s="1"/>
      <c r="E86" s="1"/>
      <c r="F86" s="1"/>
      <c r="G86" s="43"/>
      <c r="H86" s="43"/>
      <c r="I86" s="43"/>
      <c r="J86" s="43"/>
      <c r="K86" s="43"/>
      <c r="L86" s="43"/>
      <c r="M86" s="43"/>
      <c r="N86" s="4"/>
      <c r="O86" s="4"/>
      <c r="P86" s="4"/>
    </row>
    <row r="87" spans="1:16" ht="12.75">
      <c r="A87" s="68"/>
      <c r="B87" s="68"/>
      <c r="C87" s="1"/>
      <c r="D87" s="1"/>
      <c r="E87" s="1"/>
      <c r="F87" s="1"/>
      <c r="G87" s="43"/>
      <c r="H87" s="43"/>
      <c r="I87" s="43"/>
      <c r="J87" s="43"/>
      <c r="K87" s="43"/>
      <c r="L87" s="43"/>
      <c r="M87" s="43"/>
      <c r="N87" s="4"/>
      <c r="O87" s="4"/>
      <c r="P87" s="4"/>
    </row>
    <row r="88" spans="1:16" ht="12.75">
      <c r="A88" s="68"/>
      <c r="B88" s="68"/>
      <c r="C88" s="64"/>
      <c r="D88" s="56"/>
      <c r="E88" s="56"/>
      <c r="F88" s="56"/>
      <c r="G88" s="56"/>
      <c r="H88" s="56"/>
      <c r="I88" s="57"/>
      <c r="J88" s="1"/>
      <c r="K88" s="57"/>
      <c r="L88" s="70"/>
      <c r="M88" s="57"/>
      <c r="N88" s="57"/>
      <c r="O88" s="57"/>
      <c r="P88" s="4"/>
    </row>
    <row r="89" spans="3:15" ht="12.75">
      <c r="C89" s="64"/>
      <c r="D89" s="56"/>
      <c r="E89" s="56"/>
      <c r="F89" s="56"/>
      <c r="G89" s="56"/>
      <c r="H89" s="56"/>
      <c r="I89" s="72"/>
      <c r="J89" s="72"/>
      <c r="K89" s="72"/>
      <c r="L89" s="72"/>
      <c r="M89" s="72"/>
      <c r="N89" s="72"/>
      <c r="O89" s="72"/>
    </row>
    <row r="90" spans="1:12" ht="12.75">
      <c r="A90" s="68"/>
      <c r="B90" s="70"/>
      <c r="C90" s="1"/>
      <c r="D90" s="1"/>
      <c r="E90" s="1"/>
      <c r="F90" s="1"/>
      <c r="G90" s="1"/>
      <c r="H90" s="1"/>
      <c r="I90" s="43"/>
      <c r="J90" s="43"/>
      <c r="K90" s="43"/>
      <c r="L90" s="43"/>
    </row>
    <row r="91" ht="12.75">
      <c r="C91" s="140"/>
    </row>
    <row r="92" spans="1:7" ht="12.75">
      <c r="A92" s="68"/>
      <c r="B92" s="68"/>
      <c r="C92" s="1"/>
      <c r="D92" s="1"/>
      <c r="E92" s="1"/>
      <c r="F92" s="1"/>
      <c r="G92" s="3"/>
    </row>
    <row r="93" spans="1:7" ht="12.75">
      <c r="A93" s="68"/>
      <c r="B93" s="68"/>
      <c r="C93" s="64"/>
      <c r="D93" s="56"/>
      <c r="E93" s="56"/>
      <c r="F93" s="56"/>
      <c r="G93" s="57"/>
    </row>
    <row r="94" spans="1:7" ht="12.75">
      <c r="A94" s="138"/>
      <c r="B94" s="68"/>
      <c r="C94" s="64"/>
      <c r="D94" s="56"/>
      <c r="E94" s="56"/>
      <c r="F94" s="56"/>
      <c r="G94" s="57"/>
    </row>
    <row r="95" spans="1:7" ht="12.75">
      <c r="A95" s="64"/>
      <c r="B95" s="68"/>
      <c r="C95" s="56"/>
      <c r="D95" s="56"/>
      <c r="E95" s="56"/>
      <c r="F95" s="56"/>
      <c r="G95" s="72"/>
    </row>
    <row r="96" spans="1:7" ht="12.75">
      <c r="A96" s="64"/>
      <c r="B96" s="68"/>
      <c r="C96" s="56"/>
      <c r="D96" s="56"/>
      <c r="E96" s="56"/>
      <c r="F96" s="56"/>
      <c r="G96" s="1"/>
    </row>
    <row r="97" spans="1:7" ht="12.75">
      <c r="A97" s="68"/>
      <c r="B97" s="68"/>
      <c r="C97" s="1"/>
      <c r="D97" s="1"/>
      <c r="E97" s="1"/>
      <c r="F97" s="1"/>
      <c r="G97" s="1"/>
    </row>
    <row r="98" spans="1:7" ht="12.75">
      <c r="A98" s="68"/>
      <c r="B98" s="68"/>
      <c r="C98" s="139"/>
      <c r="D98" s="139"/>
      <c r="E98" s="139"/>
      <c r="F98" s="139"/>
      <c r="G98" s="68"/>
    </row>
  </sheetData>
  <sheetProtection/>
  <mergeCells count="3">
    <mergeCell ref="J3:L3"/>
    <mergeCell ref="J55:L55"/>
    <mergeCell ref="J66:L66"/>
  </mergeCells>
  <printOptions/>
  <pageMargins left="0.7479166666666667" right="0.7479166666666667" top="1.1784722222222224" bottom="1.1506944444444445" header="0.9840277777777778" footer="0.9840277777777778"/>
  <pageSetup horizontalDpi="600" verticalDpi="600" orientation="landscape" paperSize="9" r:id="rId1"/>
  <headerFooter alignWithMargins="0">
    <oddHeader>&amp;CNÁVRH ROZPOČTU OBCE NA ROKY 2015 - 2017
</oddHeader>
    <oddFooter>&amp;C&amp;"Times New Roman,Normálne"&amp;12Strana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77"/>
  <sheetViews>
    <sheetView view="pageLayout" workbookViewId="0" topLeftCell="A264">
      <selection activeCell="M145" sqref="M145"/>
    </sheetView>
  </sheetViews>
  <sheetFormatPr defaultColWidth="9.421875" defaultRowHeight="12.75"/>
  <sheetData>
    <row r="1" spans="1:12" ht="15.75">
      <c r="A1" s="77" t="s">
        <v>33</v>
      </c>
      <c r="C1" s="56"/>
      <c r="D1" s="78"/>
      <c r="E1" s="79"/>
      <c r="F1" s="79"/>
      <c r="G1" s="78"/>
      <c r="H1" s="78"/>
      <c r="I1" s="78"/>
      <c r="J1" s="14"/>
      <c r="K1" s="78"/>
      <c r="L1" s="14"/>
    </row>
    <row r="2" spans="1:12" ht="12.75">
      <c r="A2" s="6" t="s">
        <v>137</v>
      </c>
      <c r="B2" s="7" t="s">
        <v>139</v>
      </c>
      <c r="C2" s="8" t="s">
        <v>35</v>
      </c>
      <c r="D2" s="8"/>
      <c r="E2" s="8"/>
      <c r="F2" s="9"/>
      <c r="G2" s="144"/>
      <c r="H2" s="145" t="s">
        <v>131</v>
      </c>
      <c r="I2" s="146"/>
      <c r="J2" s="290" t="s">
        <v>134</v>
      </c>
      <c r="K2" s="291"/>
      <c r="L2" s="292"/>
    </row>
    <row r="3" spans="1:12" ht="12.75">
      <c r="A3" s="10" t="s">
        <v>138</v>
      </c>
      <c r="B3" s="11" t="s">
        <v>138</v>
      </c>
      <c r="C3" s="4"/>
      <c r="D3" s="4"/>
      <c r="E3" s="4"/>
      <c r="F3" s="4"/>
      <c r="G3" s="147" t="s">
        <v>123</v>
      </c>
      <c r="H3" s="148" t="s">
        <v>123</v>
      </c>
      <c r="I3" s="147" t="s">
        <v>132</v>
      </c>
      <c r="J3" s="149">
        <v>2015</v>
      </c>
      <c r="K3" s="147">
        <v>2016</v>
      </c>
      <c r="L3" s="149">
        <v>2017</v>
      </c>
    </row>
    <row r="4" spans="1:12" ht="12.75">
      <c r="A4" s="80"/>
      <c r="B4" s="81"/>
      <c r="C4" s="1"/>
      <c r="D4" s="2"/>
      <c r="E4" s="2"/>
      <c r="F4" s="2"/>
      <c r="G4" s="150">
        <v>2012</v>
      </c>
      <c r="H4" s="151">
        <v>2013</v>
      </c>
      <c r="I4" s="150" t="s">
        <v>133</v>
      </c>
      <c r="J4" s="152"/>
      <c r="K4" s="150"/>
      <c r="L4" s="152"/>
    </row>
    <row r="5" spans="1:12" ht="12.75">
      <c r="A5" s="69" t="s">
        <v>37</v>
      </c>
      <c r="B5" s="82"/>
      <c r="C5" s="83" t="s">
        <v>38</v>
      </c>
      <c r="D5" s="84"/>
      <c r="E5" s="84"/>
      <c r="F5" s="84"/>
      <c r="G5" s="66">
        <f>SUM(G6,G17,G19,G24,G32)</f>
        <v>149974.47999999998</v>
      </c>
      <c r="H5" s="66">
        <f>SUM(H6,H17,H19,H24,H32)</f>
        <v>142177.40000000002</v>
      </c>
      <c r="I5" s="66">
        <f>SUM(I6,I17,I19,I24,I32)</f>
        <v>154333</v>
      </c>
      <c r="J5" s="66">
        <v>161810</v>
      </c>
      <c r="K5" s="66">
        <f>SUM(K6,K17,K19,K24,K32)</f>
        <v>160774</v>
      </c>
      <c r="L5" s="66">
        <f>SUM(L6,L17,L19,L24,L32)</f>
        <v>165110</v>
      </c>
    </row>
    <row r="6" spans="1:12" ht="12.75">
      <c r="A6" s="20" t="s">
        <v>135</v>
      </c>
      <c r="B6" s="62"/>
      <c r="C6" s="32" t="s">
        <v>136</v>
      </c>
      <c r="D6" s="33"/>
      <c r="E6" s="33"/>
      <c r="F6" s="34"/>
      <c r="G6" s="19">
        <f aca="true" t="shared" si="0" ref="G6:L6">SUM(G7:G16)</f>
        <v>136347.56</v>
      </c>
      <c r="H6" s="19">
        <f t="shared" si="0"/>
        <v>129054.93000000001</v>
      </c>
      <c r="I6" s="19">
        <f t="shared" si="0"/>
        <v>141384</v>
      </c>
      <c r="J6" s="19">
        <f t="shared" si="0"/>
        <v>149161</v>
      </c>
      <c r="K6" s="19">
        <f t="shared" si="0"/>
        <v>148092</v>
      </c>
      <c r="L6" s="19">
        <f t="shared" si="0"/>
        <v>152928</v>
      </c>
    </row>
    <row r="7" spans="1:12" ht="12.75">
      <c r="A7" s="28"/>
      <c r="B7" s="28">
        <v>610</v>
      </c>
      <c r="C7" s="23" t="s">
        <v>39</v>
      </c>
      <c r="D7" s="24"/>
      <c r="E7" s="24"/>
      <c r="F7" s="29"/>
      <c r="G7" s="27">
        <v>51534</v>
      </c>
      <c r="H7" s="27">
        <v>54710.72</v>
      </c>
      <c r="I7" s="27">
        <v>56350</v>
      </c>
      <c r="J7" s="142">
        <v>60300</v>
      </c>
      <c r="K7" s="142">
        <v>63700</v>
      </c>
      <c r="L7" s="142">
        <v>65900</v>
      </c>
    </row>
    <row r="8" spans="1:12" ht="12.75">
      <c r="A8" s="28"/>
      <c r="B8" s="28">
        <v>620</v>
      </c>
      <c r="C8" s="23" t="s">
        <v>40</v>
      </c>
      <c r="D8" s="24"/>
      <c r="E8" s="24"/>
      <c r="F8" s="29"/>
      <c r="G8" s="27">
        <v>18567.25</v>
      </c>
      <c r="H8" s="27">
        <v>21391.44</v>
      </c>
      <c r="I8" s="27">
        <v>22070</v>
      </c>
      <c r="J8" s="142">
        <v>23310</v>
      </c>
      <c r="K8" s="142">
        <v>24450</v>
      </c>
      <c r="L8" s="142">
        <v>25650</v>
      </c>
    </row>
    <row r="9" spans="1:12" ht="12.75">
      <c r="A9" s="28"/>
      <c r="B9" s="28">
        <v>631</v>
      </c>
      <c r="C9" s="23" t="s">
        <v>41</v>
      </c>
      <c r="D9" s="24"/>
      <c r="E9" s="24"/>
      <c r="F9" s="29"/>
      <c r="G9" s="27">
        <v>712</v>
      </c>
      <c r="H9" s="27">
        <v>639.34</v>
      </c>
      <c r="I9" s="27">
        <v>830</v>
      </c>
      <c r="J9" s="142">
        <v>830</v>
      </c>
      <c r="K9" s="142">
        <v>830</v>
      </c>
      <c r="L9" s="142">
        <v>850</v>
      </c>
    </row>
    <row r="10" spans="1:12" ht="12.75">
      <c r="A10" s="28"/>
      <c r="B10" s="28">
        <v>632</v>
      </c>
      <c r="C10" s="23" t="s">
        <v>42</v>
      </c>
      <c r="D10" s="24"/>
      <c r="E10" s="24"/>
      <c r="F10" s="29"/>
      <c r="G10" s="27">
        <v>11162</v>
      </c>
      <c r="H10" s="27">
        <v>11937.17</v>
      </c>
      <c r="I10" s="27">
        <v>11319</v>
      </c>
      <c r="J10" s="142">
        <v>11389</v>
      </c>
      <c r="K10" s="142">
        <v>11459</v>
      </c>
      <c r="L10" s="142">
        <v>11825</v>
      </c>
    </row>
    <row r="11" spans="1:12" ht="12.75">
      <c r="A11" s="28"/>
      <c r="B11" s="28">
        <v>633</v>
      </c>
      <c r="C11" s="23" t="s">
        <v>140</v>
      </c>
      <c r="D11" s="24"/>
      <c r="E11" s="24"/>
      <c r="F11" s="29"/>
      <c r="G11" s="27">
        <v>3628</v>
      </c>
      <c r="H11" s="27">
        <v>3130.57</v>
      </c>
      <c r="I11" s="27">
        <v>4710</v>
      </c>
      <c r="J11" s="142">
        <v>4710</v>
      </c>
      <c r="K11" s="142">
        <v>4475</v>
      </c>
      <c r="L11" s="142">
        <v>4475</v>
      </c>
    </row>
    <row r="12" spans="1:12" ht="12.75">
      <c r="A12" s="28"/>
      <c r="B12" s="28">
        <v>634</v>
      </c>
      <c r="C12" s="23" t="s">
        <v>141</v>
      </c>
      <c r="D12" s="24"/>
      <c r="E12" s="24"/>
      <c r="F12" s="29"/>
      <c r="G12" s="27">
        <v>2754.75</v>
      </c>
      <c r="H12" s="27">
        <v>2652.78</v>
      </c>
      <c r="I12" s="27">
        <v>3300</v>
      </c>
      <c r="J12" s="142">
        <v>3250</v>
      </c>
      <c r="K12" s="142">
        <v>3250</v>
      </c>
      <c r="L12" s="142">
        <v>3400</v>
      </c>
    </row>
    <row r="13" spans="1:12" ht="12.75">
      <c r="A13" s="28"/>
      <c r="B13" s="28">
        <v>635</v>
      </c>
      <c r="C13" s="23" t="s">
        <v>142</v>
      </c>
      <c r="D13" s="24"/>
      <c r="E13" s="24"/>
      <c r="F13" s="29"/>
      <c r="G13" s="27">
        <v>3108.55</v>
      </c>
      <c r="H13" s="27">
        <v>12052.23</v>
      </c>
      <c r="I13" s="27">
        <v>8850</v>
      </c>
      <c r="J13" s="142">
        <v>5850</v>
      </c>
      <c r="K13" s="142">
        <v>5850</v>
      </c>
      <c r="L13" s="142">
        <v>6400</v>
      </c>
    </row>
    <row r="14" spans="1:12" ht="12.75">
      <c r="A14" s="28"/>
      <c r="B14" s="28">
        <v>636</v>
      </c>
      <c r="C14" s="23" t="s">
        <v>143</v>
      </c>
      <c r="D14" s="24"/>
      <c r="E14" s="24"/>
      <c r="F14" s="29"/>
      <c r="G14" s="27">
        <v>332</v>
      </c>
      <c r="H14" s="27">
        <v>1980.5</v>
      </c>
      <c r="I14" s="27">
        <v>665</v>
      </c>
      <c r="J14" s="142">
        <v>332</v>
      </c>
      <c r="K14" s="142">
        <v>333</v>
      </c>
      <c r="L14" s="142">
        <v>333</v>
      </c>
    </row>
    <row r="15" spans="1:12" ht="12.75">
      <c r="A15" s="28"/>
      <c r="B15" s="28">
        <v>637</v>
      </c>
      <c r="C15" s="23" t="s">
        <v>43</v>
      </c>
      <c r="D15" s="24"/>
      <c r="E15" s="24"/>
      <c r="F15" s="29"/>
      <c r="G15" s="27">
        <v>40081.71</v>
      </c>
      <c r="H15" s="27">
        <v>16142.88</v>
      </c>
      <c r="I15" s="27">
        <v>30090</v>
      </c>
      <c r="J15" s="142">
        <v>29390</v>
      </c>
      <c r="K15" s="142">
        <v>29945</v>
      </c>
      <c r="L15" s="142">
        <v>29895</v>
      </c>
    </row>
    <row r="16" spans="1:12" ht="12.75">
      <c r="A16" s="28"/>
      <c r="B16" s="28">
        <v>640</v>
      </c>
      <c r="C16" s="23" t="s">
        <v>144</v>
      </c>
      <c r="D16" s="24"/>
      <c r="E16" s="24"/>
      <c r="F16" s="29"/>
      <c r="G16" s="27">
        <v>4467.3</v>
      </c>
      <c r="H16" s="27">
        <v>4417.3</v>
      </c>
      <c r="I16" s="27">
        <v>3200</v>
      </c>
      <c r="J16" s="142">
        <v>9800</v>
      </c>
      <c r="K16" s="142">
        <v>3800</v>
      </c>
      <c r="L16" s="142">
        <v>4200</v>
      </c>
    </row>
    <row r="17" spans="1:12" ht="12.75">
      <c r="A17" s="85" t="s">
        <v>44</v>
      </c>
      <c r="B17" s="62"/>
      <c r="C17" s="32" t="s">
        <v>45</v>
      </c>
      <c r="D17" s="33"/>
      <c r="E17" s="33"/>
      <c r="F17" s="34"/>
      <c r="G17" s="19">
        <v>587</v>
      </c>
      <c r="H17" s="19">
        <v>648</v>
      </c>
      <c r="I17" s="19">
        <v>1320</v>
      </c>
      <c r="J17" s="19">
        <v>1320</v>
      </c>
      <c r="K17" s="19">
        <f>SUM(K18:K18)</f>
        <v>1320</v>
      </c>
      <c r="L17" s="19">
        <f>SUM(L18:L18)</f>
        <v>1320</v>
      </c>
    </row>
    <row r="18" spans="1:12" ht="12.75">
      <c r="A18" s="28"/>
      <c r="B18" s="28">
        <v>637</v>
      </c>
      <c r="C18" s="23" t="s">
        <v>84</v>
      </c>
      <c r="D18" s="24"/>
      <c r="E18" s="24"/>
      <c r="F18" s="29"/>
      <c r="G18" s="27">
        <v>586.87</v>
      </c>
      <c r="H18" s="27">
        <v>648.26</v>
      </c>
      <c r="I18" s="27">
        <v>1320</v>
      </c>
      <c r="J18" s="27">
        <v>1320</v>
      </c>
      <c r="K18" s="27">
        <v>1320</v>
      </c>
      <c r="L18" s="27">
        <v>1320</v>
      </c>
    </row>
    <row r="19" spans="1:12" ht="12.75">
      <c r="A19" s="85" t="s">
        <v>145</v>
      </c>
      <c r="B19" s="62"/>
      <c r="C19" s="32" t="s">
        <v>146</v>
      </c>
      <c r="D19" s="33"/>
      <c r="E19" s="33"/>
      <c r="F19" s="34"/>
      <c r="G19" s="19">
        <f aca="true" t="shared" si="1" ref="G19:L19">SUM(G20:G23)</f>
        <v>6131.47</v>
      </c>
      <c r="H19" s="19">
        <f t="shared" si="1"/>
        <v>6235.08</v>
      </c>
      <c r="I19" s="19">
        <f t="shared" si="1"/>
        <v>6529</v>
      </c>
      <c r="J19" s="19">
        <f t="shared" si="1"/>
        <v>6529</v>
      </c>
      <c r="K19" s="19">
        <f t="shared" si="1"/>
        <v>6762</v>
      </c>
      <c r="L19" s="19">
        <f t="shared" si="1"/>
        <v>6762</v>
      </c>
    </row>
    <row r="20" spans="1:12" ht="12.75">
      <c r="A20" s="164"/>
      <c r="B20" s="46">
        <v>610</v>
      </c>
      <c r="C20" s="23" t="s">
        <v>39</v>
      </c>
      <c r="D20" s="24"/>
      <c r="E20" s="24"/>
      <c r="F20" s="94"/>
      <c r="G20" s="95">
        <v>4662.17</v>
      </c>
      <c r="H20" s="95">
        <v>4772.22</v>
      </c>
      <c r="I20" s="95">
        <v>4915</v>
      </c>
      <c r="J20" s="95">
        <v>4915</v>
      </c>
      <c r="K20" s="95">
        <v>5100</v>
      </c>
      <c r="L20" s="95">
        <v>5100</v>
      </c>
    </row>
    <row r="21" spans="1:12" ht="12.75">
      <c r="A21" s="164"/>
      <c r="B21" s="46">
        <v>620</v>
      </c>
      <c r="C21" s="23" t="s">
        <v>40</v>
      </c>
      <c r="D21" s="24"/>
      <c r="E21" s="24"/>
      <c r="F21" s="94"/>
      <c r="G21" s="95">
        <v>1381.26</v>
      </c>
      <c r="H21" s="95">
        <v>1383</v>
      </c>
      <c r="I21" s="95">
        <v>1526</v>
      </c>
      <c r="J21" s="95">
        <v>1526</v>
      </c>
      <c r="K21" s="95">
        <v>1565</v>
      </c>
      <c r="L21" s="95">
        <v>1565</v>
      </c>
    </row>
    <row r="22" spans="1:12" ht="12.75">
      <c r="A22" s="164"/>
      <c r="B22" s="46">
        <v>630</v>
      </c>
      <c r="C22" s="92" t="s">
        <v>51</v>
      </c>
      <c r="D22" s="93"/>
      <c r="E22" s="93"/>
      <c r="F22" s="94"/>
      <c r="G22" s="95">
        <v>88.04</v>
      </c>
      <c r="H22" s="95">
        <v>71.86</v>
      </c>
      <c r="I22" s="95">
        <v>68</v>
      </c>
      <c r="J22" s="95">
        <v>68</v>
      </c>
      <c r="K22" s="95">
        <v>77</v>
      </c>
      <c r="L22" s="95">
        <v>77</v>
      </c>
    </row>
    <row r="23" spans="1:12" ht="12.75">
      <c r="A23" s="28"/>
      <c r="B23" s="28">
        <v>640</v>
      </c>
      <c r="C23" s="23" t="s">
        <v>147</v>
      </c>
      <c r="D23" s="24"/>
      <c r="E23" s="24"/>
      <c r="F23" s="29"/>
      <c r="G23" s="27">
        <v>0</v>
      </c>
      <c r="H23" s="27">
        <v>8</v>
      </c>
      <c r="I23" s="27">
        <v>20</v>
      </c>
      <c r="J23" s="27">
        <v>20</v>
      </c>
      <c r="K23" s="27">
        <v>20</v>
      </c>
      <c r="L23" s="27">
        <v>20</v>
      </c>
    </row>
    <row r="24" spans="1:12" ht="12.75">
      <c r="A24" s="20" t="s">
        <v>121</v>
      </c>
      <c r="B24" s="31"/>
      <c r="C24" s="32" t="s">
        <v>148</v>
      </c>
      <c r="D24" s="33"/>
      <c r="E24" s="33"/>
      <c r="F24" s="34"/>
      <c r="G24" s="19">
        <f aca="true" t="shared" si="2" ref="G24:L24">SUM(G25:G31)</f>
        <v>1690.3700000000001</v>
      </c>
      <c r="H24" s="19">
        <f t="shared" si="2"/>
        <v>1199.95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</row>
    <row r="25" spans="1:12" ht="12.75">
      <c r="A25" s="160"/>
      <c r="B25" s="46">
        <v>620</v>
      </c>
      <c r="C25" s="23" t="s">
        <v>40</v>
      </c>
      <c r="D25" s="24"/>
      <c r="E25" s="24"/>
      <c r="F25" s="94"/>
      <c r="G25" s="95">
        <v>0</v>
      </c>
      <c r="H25" s="95">
        <v>125.7</v>
      </c>
      <c r="I25" s="95">
        <v>0</v>
      </c>
      <c r="J25" s="95">
        <v>0</v>
      </c>
      <c r="K25" s="95">
        <v>0</v>
      </c>
      <c r="L25" s="95"/>
    </row>
    <row r="26" spans="1:12" ht="12.75">
      <c r="A26" s="160"/>
      <c r="B26" s="46">
        <v>631</v>
      </c>
      <c r="C26" s="92" t="s">
        <v>41</v>
      </c>
      <c r="D26" s="97"/>
      <c r="E26" s="97"/>
      <c r="F26" s="98"/>
      <c r="G26" s="95">
        <v>328.29</v>
      </c>
      <c r="H26" s="95">
        <v>123.35</v>
      </c>
      <c r="I26" s="95">
        <v>0</v>
      </c>
      <c r="J26" s="95">
        <v>0</v>
      </c>
      <c r="K26" s="95">
        <v>0</v>
      </c>
      <c r="L26" s="95"/>
    </row>
    <row r="27" spans="1:12" ht="12.75">
      <c r="A27" s="160"/>
      <c r="B27" s="46">
        <v>632</v>
      </c>
      <c r="C27" s="92" t="s">
        <v>42</v>
      </c>
      <c r="D27" s="97"/>
      <c r="E27" s="97"/>
      <c r="F27" s="98"/>
      <c r="G27" s="95">
        <v>50</v>
      </c>
      <c r="H27" s="95">
        <v>10</v>
      </c>
      <c r="I27" s="95">
        <v>0</v>
      </c>
      <c r="J27" s="95">
        <v>0</v>
      </c>
      <c r="K27" s="95">
        <v>0</v>
      </c>
      <c r="L27" s="95"/>
    </row>
    <row r="28" spans="1:12" ht="12.75">
      <c r="A28" s="160"/>
      <c r="B28" s="46">
        <v>633</v>
      </c>
      <c r="C28" s="92" t="s">
        <v>140</v>
      </c>
      <c r="D28" s="97"/>
      <c r="E28" s="97"/>
      <c r="F28" s="98"/>
      <c r="G28" s="95">
        <v>20</v>
      </c>
      <c r="H28" s="95">
        <v>60.16</v>
      </c>
      <c r="I28" s="95">
        <v>0</v>
      </c>
      <c r="J28" s="95">
        <v>0</v>
      </c>
      <c r="K28" s="95">
        <v>0</v>
      </c>
      <c r="L28" s="95"/>
    </row>
    <row r="29" spans="1:12" ht="12.75">
      <c r="A29" s="160"/>
      <c r="B29" s="46">
        <v>634</v>
      </c>
      <c r="C29" s="92" t="s">
        <v>141</v>
      </c>
      <c r="D29" s="97"/>
      <c r="E29" s="97"/>
      <c r="F29" s="98"/>
      <c r="G29" s="95">
        <v>20</v>
      </c>
      <c r="H29" s="95">
        <v>60</v>
      </c>
      <c r="I29" s="95">
        <v>0</v>
      </c>
      <c r="J29" s="95">
        <v>0</v>
      </c>
      <c r="K29" s="95">
        <v>0</v>
      </c>
      <c r="L29" s="95"/>
    </row>
    <row r="30" spans="1:12" ht="12.75">
      <c r="A30" s="160"/>
      <c r="B30" s="46">
        <v>635</v>
      </c>
      <c r="C30" s="92" t="s">
        <v>142</v>
      </c>
      <c r="D30" s="97"/>
      <c r="E30" s="97"/>
      <c r="F30" s="98"/>
      <c r="G30" s="95">
        <v>48.63</v>
      </c>
      <c r="H30" s="95">
        <v>0</v>
      </c>
      <c r="I30" s="95">
        <v>0</v>
      </c>
      <c r="J30" s="95">
        <v>0</v>
      </c>
      <c r="K30" s="95">
        <v>0</v>
      </c>
      <c r="L30" s="95"/>
    </row>
    <row r="31" spans="1:12" ht="12.75">
      <c r="A31" s="28"/>
      <c r="B31" s="28">
        <v>637</v>
      </c>
      <c r="C31" s="23" t="s">
        <v>43</v>
      </c>
      <c r="D31" s="24"/>
      <c r="E31" s="24"/>
      <c r="F31" s="29"/>
      <c r="G31" s="27">
        <v>1223.45</v>
      </c>
      <c r="H31" s="27">
        <v>820.74</v>
      </c>
      <c r="I31" s="27">
        <v>0</v>
      </c>
      <c r="J31" s="27">
        <v>0</v>
      </c>
      <c r="K31" s="27">
        <v>0</v>
      </c>
      <c r="L31" s="27"/>
    </row>
    <row r="32" spans="1:12" ht="12.75">
      <c r="A32" s="20" t="s">
        <v>319</v>
      </c>
      <c r="B32" s="31"/>
      <c r="C32" s="32" t="s">
        <v>46</v>
      </c>
      <c r="D32" s="33"/>
      <c r="E32" s="33"/>
      <c r="F32" s="34"/>
      <c r="G32" s="19">
        <f aca="true" t="shared" si="3" ref="G32:L32">SUM(G33:G34)</f>
        <v>5218.08</v>
      </c>
      <c r="H32" s="19">
        <f t="shared" si="3"/>
        <v>5039.4400000000005</v>
      </c>
      <c r="I32" s="19">
        <f t="shared" si="3"/>
        <v>5100</v>
      </c>
      <c r="J32" s="19">
        <f t="shared" si="3"/>
        <v>4800</v>
      </c>
      <c r="K32" s="19">
        <f t="shared" si="3"/>
        <v>4600</v>
      </c>
      <c r="L32" s="19">
        <f t="shared" si="3"/>
        <v>4100</v>
      </c>
    </row>
    <row r="33" spans="1:12" ht="12.75">
      <c r="A33" s="160"/>
      <c r="B33" s="46">
        <v>651</v>
      </c>
      <c r="C33" s="165" t="s">
        <v>149</v>
      </c>
      <c r="D33" s="93"/>
      <c r="E33" s="93"/>
      <c r="F33" s="94"/>
      <c r="G33" s="95">
        <v>4448.85</v>
      </c>
      <c r="H33" s="95">
        <v>4378.85</v>
      </c>
      <c r="I33" s="95">
        <v>3900</v>
      </c>
      <c r="J33" s="95">
        <v>3600</v>
      </c>
      <c r="K33" s="95">
        <v>3400</v>
      </c>
      <c r="L33" s="95">
        <v>2900</v>
      </c>
    </row>
    <row r="34" spans="1:12" ht="12.75">
      <c r="A34" s="28"/>
      <c r="B34" s="28">
        <v>653</v>
      </c>
      <c r="C34" s="23" t="s">
        <v>150</v>
      </c>
      <c r="D34" s="24"/>
      <c r="E34" s="24"/>
      <c r="F34" s="29"/>
      <c r="G34" s="27">
        <v>769.23</v>
      </c>
      <c r="H34" s="27">
        <v>660.59</v>
      </c>
      <c r="I34" s="27">
        <v>1200</v>
      </c>
      <c r="J34" s="27">
        <v>1200</v>
      </c>
      <c r="K34" s="27">
        <v>1200</v>
      </c>
      <c r="L34" s="27">
        <v>1200</v>
      </c>
    </row>
    <row r="35" spans="1:12" ht="12.75">
      <c r="A35" s="69" t="s">
        <v>47</v>
      </c>
      <c r="B35" s="86"/>
      <c r="C35" s="87" t="s">
        <v>48</v>
      </c>
      <c r="D35" s="88"/>
      <c r="E35" s="88"/>
      <c r="F35" s="89"/>
      <c r="G35" s="69">
        <v>109</v>
      </c>
      <c r="H35" s="69">
        <v>0</v>
      </c>
      <c r="I35" s="69">
        <v>112</v>
      </c>
      <c r="J35" s="69">
        <v>112</v>
      </c>
      <c r="K35" s="69">
        <v>115</v>
      </c>
      <c r="L35" s="69">
        <v>120</v>
      </c>
    </row>
    <row r="36" spans="1:12" ht="12.75">
      <c r="A36" s="90" t="s">
        <v>49</v>
      </c>
      <c r="B36" s="31"/>
      <c r="C36" s="32" t="s">
        <v>50</v>
      </c>
      <c r="D36" s="33"/>
      <c r="E36" s="33"/>
      <c r="F36" s="34"/>
      <c r="G36" s="19">
        <f>SUM(G37:G39)</f>
        <v>109.2</v>
      </c>
      <c r="H36" s="19">
        <f>SUM(H37:H39)</f>
        <v>0</v>
      </c>
      <c r="I36" s="19">
        <f>SUM(I37:I39)</f>
        <v>112</v>
      </c>
      <c r="J36" s="19">
        <f>SUM(J37:J39)</f>
        <v>112</v>
      </c>
      <c r="K36" s="19">
        <f>SUM(K37:K39)</f>
        <v>115</v>
      </c>
      <c r="L36" s="19">
        <v>120</v>
      </c>
    </row>
    <row r="37" spans="1:12" ht="12.75">
      <c r="A37" s="143"/>
      <c r="B37" s="46">
        <v>620</v>
      </c>
      <c r="C37" s="92" t="s">
        <v>40</v>
      </c>
      <c r="D37" s="93"/>
      <c r="E37" s="93"/>
      <c r="F37" s="94"/>
      <c r="G37" s="95">
        <v>0</v>
      </c>
      <c r="H37" s="118">
        <v>0</v>
      </c>
      <c r="I37" s="118">
        <v>0</v>
      </c>
      <c r="J37" s="95">
        <v>0</v>
      </c>
      <c r="K37" s="95">
        <v>0</v>
      </c>
      <c r="L37" s="95">
        <v>0</v>
      </c>
    </row>
    <row r="38" spans="1:12" ht="12.75">
      <c r="A38" s="161"/>
      <c r="B38" s="46">
        <v>633</v>
      </c>
      <c r="C38" s="92" t="s">
        <v>140</v>
      </c>
      <c r="D38" s="93"/>
      <c r="E38" s="93"/>
      <c r="F38" s="94"/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</row>
    <row r="39" spans="1:12" ht="12.75">
      <c r="A39" s="28"/>
      <c r="B39" s="28">
        <v>637</v>
      </c>
      <c r="C39" s="23" t="s">
        <v>151</v>
      </c>
      <c r="D39" s="24"/>
      <c r="E39" s="24"/>
      <c r="F39" s="29"/>
      <c r="G39" s="27">
        <v>109.2</v>
      </c>
      <c r="H39" s="27">
        <v>0</v>
      </c>
      <c r="I39" s="27">
        <v>112</v>
      </c>
      <c r="J39" s="27">
        <v>112</v>
      </c>
      <c r="K39" s="27">
        <v>115</v>
      </c>
      <c r="L39" s="27">
        <v>0</v>
      </c>
    </row>
    <row r="40" spans="1:12" ht="12.75">
      <c r="A40" s="96" t="s">
        <v>53</v>
      </c>
      <c r="B40" s="86"/>
      <c r="C40" s="87" t="s">
        <v>54</v>
      </c>
      <c r="D40" s="88"/>
      <c r="E40" s="88"/>
      <c r="F40" s="89"/>
      <c r="G40" s="66">
        <v>697</v>
      </c>
      <c r="H40" s="66">
        <v>109</v>
      </c>
      <c r="I40" s="66">
        <v>150</v>
      </c>
      <c r="J40" s="66">
        <v>150</v>
      </c>
      <c r="K40" s="66">
        <v>150</v>
      </c>
      <c r="L40" s="66">
        <v>200</v>
      </c>
    </row>
    <row r="41" spans="1:12" ht="12.75">
      <c r="A41" s="20" t="s">
        <v>55</v>
      </c>
      <c r="B41" s="31"/>
      <c r="C41" s="32" t="s">
        <v>56</v>
      </c>
      <c r="D41" s="33"/>
      <c r="E41" s="33"/>
      <c r="F41" s="34"/>
      <c r="G41" s="19">
        <f aca="true" t="shared" si="4" ref="G41:L41">SUM(G42:G43)</f>
        <v>696.96</v>
      </c>
      <c r="H41" s="19">
        <f t="shared" si="4"/>
        <v>109</v>
      </c>
      <c r="I41" s="19">
        <f t="shared" si="4"/>
        <v>150</v>
      </c>
      <c r="J41" s="19">
        <f t="shared" si="4"/>
        <v>150</v>
      </c>
      <c r="K41" s="19">
        <f t="shared" si="4"/>
        <v>150</v>
      </c>
      <c r="L41" s="19">
        <f t="shared" si="4"/>
        <v>200</v>
      </c>
    </row>
    <row r="42" spans="1:12" ht="12.75">
      <c r="A42" s="46"/>
      <c r="B42" s="46">
        <v>630</v>
      </c>
      <c r="C42" s="92" t="s">
        <v>51</v>
      </c>
      <c r="D42" s="97"/>
      <c r="E42" s="97"/>
      <c r="F42" s="98"/>
      <c r="G42" s="95">
        <v>675.95</v>
      </c>
      <c r="H42" s="95">
        <v>0</v>
      </c>
      <c r="I42" s="95">
        <v>50</v>
      </c>
      <c r="J42" s="95">
        <v>50</v>
      </c>
      <c r="K42" s="95">
        <v>50</v>
      </c>
      <c r="L42" s="95">
        <v>100</v>
      </c>
    </row>
    <row r="43" spans="1:12" ht="12.75">
      <c r="A43" s="46"/>
      <c r="B43" s="46">
        <v>640</v>
      </c>
      <c r="C43" s="92" t="s">
        <v>203</v>
      </c>
      <c r="D43" s="97"/>
      <c r="E43" s="97"/>
      <c r="F43" s="98"/>
      <c r="G43" s="95">
        <v>21.01</v>
      </c>
      <c r="H43" s="95">
        <v>109</v>
      </c>
      <c r="I43" s="95">
        <v>100</v>
      </c>
      <c r="J43" s="95">
        <v>100</v>
      </c>
      <c r="K43" s="95">
        <v>100</v>
      </c>
      <c r="L43" s="95">
        <v>100</v>
      </c>
    </row>
    <row r="44" spans="1:12" ht="12.75">
      <c r="A44" s="69" t="s">
        <v>57</v>
      </c>
      <c r="B44" s="86"/>
      <c r="C44" s="87" t="s">
        <v>58</v>
      </c>
      <c r="D44" s="99"/>
      <c r="E44" s="99"/>
      <c r="F44" s="100"/>
      <c r="G44" s="66">
        <v>4221</v>
      </c>
      <c r="H44" s="66">
        <v>11455</v>
      </c>
      <c r="I44" s="66">
        <v>7400</v>
      </c>
      <c r="J44" s="66">
        <v>7400</v>
      </c>
      <c r="K44" s="66">
        <v>7400</v>
      </c>
      <c r="L44" s="66">
        <v>7800</v>
      </c>
    </row>
    <row r="45" spans="1:12" ht="12.75">
      <c r="A45" s="20" t="s">
        <v>59</v>
      </c>
      <c r="B45" s="31"/>
      <c r="C45" s="32" t="s">
        <v>60</v>
      </c>
      <c r="D45" s="33"/>
      <c r="E45" s="33"/>
      <c r="F45" s="34"/>
      <c r="G45" s="19">
        <f aca="true" t="shared" si="5" ref="G45:L45">SUM(G46:G46)</f>
        <v>4220.69</v>
      </c>
      <c r="H45" s="19">
        <f t="shared" si="5"/>
        <v>11454.78</v>
      </c>
      <c r="I45" s="19">
        <f t="shared" si="5"/>
        <v>7400</v>
      </c>
      <c r="J45" s="19">
        <f t="shared" si="5"/>
        <v>7400</v>
      </c>
      <c r="K45" s="19">
        <f t="shared" si="5"/>
        <v>7400</v>
      </c>
      <c r="L45" s="19">
        <f t="shared" si="5"/>
        <v>7800</v>
      </c>
    </row>
    <row r="46" spans="1:12" ht="12.75">
      <c r="A46" s="46"/>
      <c r="B46" s="46">
        <v>630</v>
      </c>
      <c r="C46" s="92" t="s">
        <v>51</v>
      </c>
      <c r="D46" s="97"/>
      <c r="E46" s="97"/>
      <c r="F46" s="98"/>
      <c r="G46" s="95">
        <v>4220.69</v>
      </c>
      <c r="H46" s="95">
        <v>11454.78</v>
      </c>
      <c r="I46" s="95">
        <v>7400</v>
      </c>
      <c r="J46" s="95">
        <v>7400</v>
      </c>
      <c r="K46" s="95">
        <v>7400</v>
      </c>
      <c r="L46" s="95">
        <v>7800</v>
      </c>
    </row>
    <row r="47" spans="1:12" ht="12.75">
      <c r="A47" s="69" t="s">
        <v>61</v>
      </c>
      <c r="B47" s="86"/>
      <c r="C47" s="87" t="s">
        <v>62</v>
      </c>
      <c r="D47" s="99"/>
      <c r="E47" s="99"/>
      <c r="F47" s="100"/>
      <c r="G47" s="66">
        <f aca="true" t="shared" si="6" ref="G47:L47">SUM(G48,G50)</f>
        <v>73139.52</v>
      </c>
      <c r="H47" s="66">
        <f t="shared" si="6"/>
        <v>61574.58</v>
      </c>
      <c r="I47" s="66">
        <f t="shared" si="6"/>
        <v>51000</v>
      </c>
      <c r="J47" s="66">
        <f t="shared" si="6"/>
        <v>51000</v>
      </c>
      <c r="K47" s="66">
        <f t="shared" si="6"/>
        <v>51000</v>
      </c>
      <c r="L47" s="66">
        <f t="shared" si="6"/>
        <v>54000</v>
      </c>
    </row>
    <row r="48" spans="1:12" ht="12.75">
      <c r="A48" s="20" t="s">
        <v>63</v>
      </c>
      <c r="B48" s="31"/>
      <c r="C48" s="32" t="s">
        <v>64</v>
      </c>
      <c r="D48" s="33"/>
      <c r="E48" s="33"/>
      <c r="F48" s="34"/>
      <c r="G48" s="19">
        <f aca="true" t="shared" si="7" ref="G48:L48">SUM(G49:G49)</f>
        <v>73139.52</v>
      </c>
      <c r="H48" s="19">
        <f t="shared" si="7"/>
        <v>61574.58</v>
      </c>
      <c r="I48" s="19">
        <f t="shared" si="7"/>
        <v>51000</v>
      </c>
      <c r="J48" s="19">
        <f t="shared" si="7"/>
        <v>51000</v>
      </c>
      <c r="K48" s="19">
        <f t="shared" si="7"/>
        <v>51000</v>
      </c>
      <c r="L48" s="19">
        <f t="shared" si="7"/>
        <v>54000</v>
      </c>
    </row>
    <row r="49" spans="1:12" ht="12.75">
      <c r="A49" s="46"/>
      <c r="B49" s="46">
        <v>630</v>
      </c>
      <c r="C49" s="92" t="s">
        <v>51</v>
      </c>
      <c r="D49" s="97"/>
      <c r="E49" s="97"/>
      <c r="F49" s="98"/>
      <c r="G49" s="95">
        <v>73139.52</v>
      </c>
      <c r="H49" s="95">
        <v>61574.58</v>
      </c>
      <c r="I49" s="95">
        <v>51000</v>
      </c>
      <c r="J49" s="95">
        <v>51000</v>
      </c>
      <c r="K49" s="95">
        <v>51000</v>
      </c>
      <c r="L49" s="95">
        <v>54000</v>
      </c>
    </row>
    <row r="50" spans="1:12" ht="12.75">
      <c r="A50" s="20" t="s">
        <v>65</v>
      </c>
      <c r="B50" s="166"/>
      <c r="C50" s="32" t="s">
        <v>66</v>
      </c>
      <c r="D50" s="33"/>
      <c r="E50" s="33"/>
      <c r="F50" s="34"/>
      <c r="G50" s="19">
        <f aca="true" t="shared" si="8" ref="G50:L50">SUM(G51:G51)</f>
        <v>0</v>
      </c>
      <c r="H50" s="19">
        <f t="shared" si="8"/>
        <v>0</v>
      </c>
      <c r="I50" s="19">
        <f t="shared" si="8"/>
        <v>0</v>
      </c>
      <c r="J50" s="19">
        <f t="shared" si="8"/>
        <v>0</v>
      </c>
      <c r="K50" s="19">
        <f t="shared" si="8"/>
        <v>0</v>
      </c>
      <c r="L50" s="19">
        <f t="shared" si="8"/>
        <v>0</v>
      </c>
    </row>
    <row r="51" spans="1:12" ht="12.75">
      <c r="A51" s="46"/>
      <c r="B51" s="46">
        <v>630</v>
      </c>
      <c r="C51" s="92" t="s">
        <v>51</v>
      </c>
      <c r="D51" s="97"/>
      <c r="E51" s="97"/>
      <c r="F51" s="98"/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</row>
    <row r="52" spans="1:12" ht="12.75">
      <c r="A52" s="69" t="s">
        <v>67</v>
      </c>
      <c r="B52" s="86"/>
      <c r="C52" s="87" t="s">
        <v>68</v>
      </c>
      <c r="D52" s="88"/>
      <c r="E52" s="88"/>
      <c r="F52" s="89"/>
      <c r="G52" s="66">
        <f aca="true" t="shared" si="9" ref="G52:L52">SUM(G53,G60)</f>
        <v>27597.629999999997</v>
      </c>
      <c r="H52" s="66">
        <f t="shared" si="9"/>
        <v>34470.729999999996</v>
      </c>
      <c r="I52" s="66">
        <f t="shared" si="9"/>
        <v>37975</v>
      </c>
      <c r="J52" s="66">
        <f t="shared" si="9"/>
        <v>39945</v>
      </c>
      <c r="K52" s="66">
        <f t="shared" si="9"/>
        <v>40545</v>
      </c>
      <c r="L52" s="66">
        <f t="shared" si="9"/>
        <v>42100</v>
      </c>
    </row>
    <row r="53" spans="1:12" ht="12.75">
      <c r="A53" s="30" t="s">
        <v>69</v>
      </c>
      <c r="B53" s="31"/>
      <c r="C53" s="32" t="s">
        <v>70</v>
      </c>
      <c r="D53" s="33"/>
      <c r="E53" s="33"/>
      <c r="F53" s="34"/>
      <c r="G53" s="19">
        <f aca="true" t="shared" si="10" ref="G53:L53">SUM(G54:G59)</f>
        <v>6654.2300000000005</v>
      </c>
      <c r="H53" s="19">
        <f t="shared" si="10"/>
        <v>14669.45</v>
      </c>
      <c r="I53" s="19">
        <f t="shared" si="10"/>
        <v>12495</v>
      </c>
      <c r="J53" s="19">
        <f t="shared" si="10"/>
        <v>14465</v>
      </c>
      <c r="K53" s="19">
        <f t="shared" si="10"/>
        <v>14565</v>
      </c>
      <c r="L53" s="19">
        <f t="shared" si="10"/>
        <v>16100</v>
      </c>
    </row>
    <row r="54" spans="1:12" ht="12.75">
      <c r="A54" s="28"/>
      <c r="B54" s="28">
        <v>610</v>
      </c>
      <c r="C54" s="23" t="s">
        <v>39</v>
      </c>
      <c r="D54" s="24"/>
      <c r="E54" s="24"/>
      <c r="F54" s="29"/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</row>
    <row r="55" spans="1:12" ht="12.75">
      <c r="A55" s="28"/>
      <c r="B55" s="28">
        <v>620</v>
      </c>
      <c r="C55" s="23" t="s">
        <v>40</v>
      </c>
      <c r="D55" s="24"/>
      <c r="E55" s="24"/>
      <c r="F55" s="29"/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</row>
    <row r="56" spans="1:12" ht="12.75">
      <c r="A56" s="28"/>
      <c r="B56" s="28">
        <v>633</v>
      </c>
      <c r="C56" s="23" t="s">
        <v>140</v>
      </c>
      <c r="D56" s="24"/>
      <c r="E56" s="24"/>
      <c r="F56" s="29"/>
      <c r="G56" s="27">
        <v>334.88</v>
      </c>
      <c r="H56" s="27">
        <v>285.51</v>
      </c>
      <c r="I56" s="27">
        <v>880</v>
      </c>
      <c r="J56" s="27">
        <v>850</v>
      </c>
      <c r="K56" s="27">
        <v>900</v>
      </c>
      <c r="L56" s="27">
        <v>900</v>
      </c>
    </row>
    <row r="57" spans="1:12" ht="12.75">
      <c r="A57" s="28"/>
      <c r="B57" s="28">
        <v>635</v>
      </c>
      <c r="C57" s="23" t="s">
        <v>152</v>
      </c>
      <c r="D57" s="24"/>
      <c r="E57" s="24"/>
      <c r="F57" s="29"/>
      <c r="G57" s="27">
        <v>0</v>
      </c>
      <c r="H57" s="27">
        <v>402.03</v>
      </c>
      <c r="I57" s="27">
        <v>765</v>
      </c>
      <c r="J57" s="27">
        <v>765</v>
      </c>
      <c r="K57" s="27">
        <v>765</v>
      </c>
      <c r="L57" s="27">
        <v>800</v>
      </c>
    </row>
    <row r="58" spans="1:12" ht="12.75">
      <c r="A58" s="28"/>
      <c r="B58" s="28">
        <v>637004</v>
      </c>
      <c r="C58" s="23" t="s">
        <v>153</v>
      </c>
      <c r="D58" s="24"/>
      <c r="E58" s="24"/>
      <c r="F58" s="29"/>
      <c r="G58" s="27">
        <v>6319.35</v>
      </c>
      <c r="H58" s="27">
        <v>13981.91</v>
      </c>
      <c r="I58" s="27">
        <v>10500</v>
      </c>
      <c r="J58" s="27">
        <v>12500</v>
      </c>
      <c r="K58" s="27">
        <v>12500</v>
      </c>
      <c r="L58" s="27">
        <v>14000</v>
      </c>
    </row>
    <row r="59" spans="1:12" ht="12.75">
      <c r="A59" s="28"/>
      <c r="B59" s="28">
        <v>637027</v>
      </c>
      <c r="C59" s="23" t="s">
        <v>154</v>
      </c>
      <c r="D59" s="24"/>
      <c r="E59" s="24"/>
      <c r="F59" s="29"/>
      <c r="G59" s="27">
        <v>0</v>
      </c>
      <c r="H59" s="27">
        <v>0</v>
      </c>
      <c r="I59" s="27">
        <v>350</v>
      </c>
      <c r="J59" s="27">
        <v>350</v>
      </c>
      <c r="K59" s="27">
        <v>400</v>
      </c>
      <c r="L59" s="27">
        <v>400</v>
      </c>
    </row>
    <row r="60" spans="1:12" ht="12.75">
      <c r="A60" s="20" t="s">
        <v>71</v>
      </c>
      <c r="B60" s="31"/>
      <c r="C60" s="32" t="s">
        <v>72</v>
      </c>
      <c r="D60" s="33"/>
      <c r="E60" s="33"/>
      <c r="F60" s="34"/>
      <c r="G60" s="19">
        <f aca="true" t="shared" si="11" ref="G60:L60">SUM(G61:G63)</f>
        <v>20943.399999999998</v>
      </c>
      <c r="H60" s="19">
        <f t="shared" si="11"/>
        <v>19801.28</v>
      </c>
      <c r="I60" s="19">
        <f t="shared" si="11"/>
        <v>25480</v>
      </c>
      <c r="J60" s="19">
        <f t="shared" si="11"/>
        <v>25480</v>
      </c>
      <c r="K60" s="19">
        <f t="shared" si="11"/>
        <v>25980</v>
      </c>
      <c r="L60" s="19">
        <f t="shared" si="11"/>
        <v>26000</v>
      </c>
    </row>
    <row r="61" spans="1:12" ht="12.75">
      <c r="A61" s="160"/>
      <c r="B61" s="46">
        <v>620</v>
      </c>
      <c r="C61" s="92" t="s">
        <v>40</v>
      </c>
      <c r="D61" s="93"/>
      <c r="E61" s="93"/>
      <c r="F61" s="94"/>
      <c r="G61" s="95">
        <v>0</v>
      </c>
      <c r="H61" s="95">
        <v>349.59</v>
      </c>
      <c r="I61" s="95">
        <v>0</v>
      </c>
      <c r="J61" s="95"/>
      <c r="K61" s="95">
        <v>0</v>
      </c>
      <c r="L61" s="95">
        <v>0</v>
      </c>
    </row>
    <row r="62" spans="1:12" ht="12.75">
      <c r="A62" s="28"/>
      <c r="B62" s="28">
        <v>632</v>
      </c>
      <c r="C62" s="23" t="s">
        <v>155</v>
      </c>
      <c r="D62" s="24"/>
      <c r="E62" s="24"/>
      <c r="F62" s="29"/>
      <c r="G62" s="27">
        <v>18158.44</v>
      </c>
      <c r="H62" s="27">
        <v>16931.21</v>
      </c>
      <c r="I62" s="27">
        <v>21500</v>
      </c>
      <c r="J62" s="27">
        <v>21500</v>
      </c>
      <c r="K62" s="27">
        <v>22000</v>
      </c>
      <c r="L62" s="27">
        <v>22000</v>
      </c>
    </row>
    <row r="63" spans="1:12" ht="12.75">
      <c r="A63" s="28"/>
      <c r="B63" s="22" t="s">
        <v>73</v>
      </c>
      <c r="C63" s="23" t="s">
        <v>74</v>
      </c>
      <c r="D63" s="24"/>
      <c r="E63" s="24"/>
      <c r="F63" s="29"/>
      <c r="G63" s="27">
        <v>2784.96</v>
      </c>
      <c r="H63" s="27">
        <v>2520.48</v>
      </c>
      <c r="I63" s="27">
        <v>3980</v>
      </c>
      <c r="J63" s="27">
        <v>3980</v>
      </c>
      <c r="K63" s="27">
        <v>3980</v>
      </c>
      <c r="L63" s="27">
        <v>4000</v>
      </c>
    </row>
    <row r="64" spans="1:12" ht="12.75">
      <c r="A64" s="101" t="s">
        <v>75</v>
      </c>
      <c r="B64" s="86"/>
      <c r="C64" s="87" t="s">
        <v>76</v>
      </c>
      <c r="D64" s="67"/>
      <c r="E64" s="67"/>
      <c r="F64" s="89"/>
      <c r="G64" s="66">
        <f aca="true" t="shared" si="12" ref="G64:L64">SUM(G65,G78,G98,G103,G114)</f>
        <v>31521.01</v>
      </c>
      <c r="H64" s="66">
        <f t="shared" si="12"/>
        <v>34975.17</v>
      </c>
      <c r="I64" s="66">
        <f t="shared" si="12"/>
        <v>40282</v>
      </c>
      <c r="J64" s="66">
        <f t="shared" si="12"/>
        <v>39750</v>
      </c>
      <c r="K64" s="66">
        <f t="shared" si="12"/>
        <v>40130</v>
      </c>
      <c r="L64" s="66">
        <f t="shared" si="12"/>
        <v>40490</v>
      </c>
    </row>
    <row r="65" spans="1:12" ht="12.75">
      <c r="A65" s="20" t="s">
        <v>77</v>
      </c>
      <c r="B65" s="31"/>
      <c r="C65" s="32" t="s">
        <v>78</v>
      </c>
      <c r="D65" s="33"/>
      <c r="E65" s="33"/>
      <c r="F65" s="34"/>
      <c r="G65" s="19">
        <f aca="true" t="shared" si="13" ref="G65:L65">SUM(G66:G77)</f>
        <v>9292.8</v>
      </c>
      <c r="H65" s="19">
        <f t="shared" si="13"/>
        <v>9690.050000000001</v>
      </c>
      <c r="I65" s="19">
        <f t="shared" si="13"/>
        <v>14350</v>
      </c>
      <c r="J65" s="19">
        <f t="shared" si="13"/>
        <v>13300</v>
      </c>
      <c r="K65" s="19">
        <f t="shared" si="13"/>
        <v>13300</v>
      </c>
      <c r="L65" s="19">
        <f t="shared" si="13"/>
        <v>13600</v>
      </c>
    </row>
    <row r="66" spans="1:12" ht="12.75">
      <c r="A66" s="46"/>
      <c r="B66" s="46">
        <v>620</v>
      </c>
      <c r="C66" s="92" t="s">
        <v>40</v>
      </c>
      <c r="D66" s="97"/>
      <c r="E66" s="97"/>
      <c r="F66" s="98"/>
      <c r="G66" s="95">
        <v>0</v>
      </c>
      <c r="H66" s="95">
        <v>574.7</v>
      </c>
      <c r="I66" s="95">
        <v>0</v>
      </c>
      <c r="J66" s="95">
        <v>0</v>
      </c>
      <c r="K66" s="95">
        <v>0</v>
      </c>
      <c r="L66" s="95">
        <v>0</v>
      </c>
    </row>
    <row r="67" spans="1:12" ht="12.75">
      <c r="A67" s="28"/>
      <c r="B67" s="28">
        <v>632</v>
      </c>
      <c r="C67" s="23" t="s">
        <v>155</v>
      </c>
      <c r="D67" s="24"/>
      <c r="E67" s="24"/>
      <c r="F67" s="29"/>
      <c r="G67" s="27">
        <v>2048.52</v>
      </c>
      <c r="H67" s="27">
        <v>2412.94</v>
      </c>
      <c r="I67" s="27">
        <v>3050</v>
      </c>
      <c r="J67" s="27">
        <v>3050</v>
      </c>
      <c r="K67" s="27">
        <v>3050</v>
      </c>
      <c r="L67" s="27">
        <v>3200</v>
      </c>
    </row>
    <row r="68" spans="1:12" ht="12.75">
      <c r="A68" s="28"/>
      <c r="B68" s="28">
        <v>633</v>
      </c>
      <c r="C68" s="23" t="s">
        <v>164</v>
      </c>
      <c r="D68" s="24"/>
      <c r="E68" s="24"/>
      <c r="F68" s="29"/>
      <c r="G68" s="27">
        <v>481.91</v>
      </c>
      <c r="H68" s="27">
        <v>485.92</v>
      </c>
      <c r="I68" s="27">
        <v>1200</v>
      </c>
      <c r="J68" s="27">
        <v>1200</v>
      </c>
      <c r="K68" s="27">
        <v>1200</v>
      </c>
      <c r="L68" s="27">
        <v>1050</v>
      </c>
    </row>
    <row r="69" spans="1:12" ht="12.75">
      <c r="A69" s="28"/>
      <c r="B69" s="28">
        <v>635</v>
      </c>
      <c r="C69" s="23" t="s">
        <v>165</v>
      </c>
      <c r="D69" s="24"/>
      <c r="E69" s="24"/>
      <c r="F69" s="29"/>
      <c r="G69" s="27">
        <v>41.79</v>
      </c>
      <c r="H69" s="27">
        <v>0</v>
      </c>
      <c r="I69" s="27">
        <v>100</v>
      </c>
      <c r="J69" s="27">
        <v>100</v>
      </c>
      <c r="K69" s="27">
        <v>100</v>
      </c>
      <c r="L69" s="27">
        <v>400</v>
      </c>
    </row>
    <row r="70" spans="1:12" ht="12.75">
      <c r="A70" s="28"/>
      <c r="B70" s="28" t="s">
        <v>160</v>
      </c>
      <c r="C70" s="23" t="s">
        <v>161</v>
      </c>
      <c r="D70" s="24"/>
      <c r="E70" s="24"/>
      <c r="F70" s="29"/>
      <c r="G70" s="27">
        <v>73.65</v>
      </c>
      <c r="H70" s="27">
        <v>72.46</v>
      </c>
      <c r="I70" s="27">
        <v>100</v>
      </c>
      <c r="J70" s="27">
        <v>100</v>
      </c>
      <c r="K70" s="27">
        <v>100</v>
      </c>
      <c r="L70" s="27">
        <v>100</v>
      </c>
    </row>
    <row r="71" spans="1:12" ht="12.75">
      <c r="A71" s="28"/>
      <c r="B71" s="28" t="s">
        <v>162</v>
      </c>
      <c r="C71" s="23" t="s">
        <v>163</v>
      </c>
      <c r="D71" s="24"/>
      <c r="E71" s="24"/>
      <c r="F71" s="29"/>
      <c r="G71" s="27">
        <v>400</v>
      </c>
      <c r="H71" s="27">
        <v>694.27</v>
      </c>
      <c r="I71" s="27">
        <v>400</v>
      </c>
      <c r="J71" s="27">
        <v>400</v>
      </c>
      <c r="K71" s="27">
        <v>400</v>
      </c>
      <c r="L71" s="27">
        <v>0</v>
      </c>
    </row>
    <row r="72" spans="1:12" ht="12.75">
      <c r="A72" s="28"/>
      <c r="B72" s="28">
        <v>637004</v>
      </c>
      <c r="C72" s="23" t="s">
        <v>201</v>
      </c>
      <c r="D72" s="24"/>
      <c r="E72" s="24"/>
      <c r="F72" s="29"/>
      <c r="G72" s="27">
        <v>0</v>
      </c>
      <c r="H72" s="27">
        <v>0</v>
      </c>
      <c r="I72" s="27">
        <v>1450</v>
      </c>
      <c r="J72" s="27">
        <v>400</v>
      </c>
      <c r="K72" s="27">
        <v>400</v>
      </c>
      <c r="L72" s="27">
        <v>400</v>
      </c>
    </row>
    <row r="73" spans="1:12" ht="12.75">
      <c r="A73" s="28"/>
      <c r="B73" s="28">
        <v>637027</v>
      </c>
      <c r="C73" s="23" t="s">
        <v>52</v>
      </c>
      <c r="D73" s="24"/>
      <c r="E73" s="24"/>
      <c r="F73" s="29"/>
      <c r="G73" s="27">
        <v>2247.2</v>
      </c>
      <c r="H73" s="27">
        <v>1645</v>
      </c>
      <c r="I73" s="27">
        <v>3800</v>
      </c>
      <c r="J73" s="27">
        <v>3800</v>
      </c>
      <c r="K73" s="27">
        <v>3800</v>
      </c>
      <c r="L73" s="27">
        <v>3800</v>
      </c>
    </row>
    <row r="74" spans="1:12" ht="12.75">
      <c r="A74" s="28"/>
      <c r="B74" s="28">
        <v>642001</v>
      </c>
      <c r="C74" s="23" t="s">
        <v>166</v>
      </c>
      <c r="D74" s="24"/>
      <c r="E74" s="24"/>
      <c r="F74" s="29"/>
      <c r="G74" s="27">
        <v>2749.73</v>
      </c>
      <c r="H74" s="27">
        <v>2929.76</v>
      </c>
      <c r="I74" s="27">
        <v>3800</v>
      </c>
      <c r="J74" s="27">
        <v>3800</v>
      </c>
      <c r="K74" s="27">
        <v>3800</v>
      </c>
      <c r="L74" s="27">
        <v>4200</v>
      </c>
    </row>
    <row r="75" spans="1:12" ht="12.75">
      <c r="A75" s="28"/>
      <c r="B75" s="22" t="s">
        <v>156</v>
      </c>
      <c r="C75" s="23" t="s">
        <v>158</v>
      </c>
      <c r="D75" s="24"/>
      <c r="E75" s="24"/>
      <c r="F75" s="29"/>
      <c r="G75" s="27">
        <v>300</v>
      </c>
      <c r="H75" s="27">
        <v>300</v>
      </c>
      <c r="I75" s="27">
        <v>300</v>
      </c>
      <c r="J75" s="27">
        <v>300</v>
      </c>
      <c r="K75" s="27">
        <v>300</v>
      </c>
      <c r="L75" s="27">
        <v>300</v>
      </c>
    </row>
    <row r="76" spans="1:12" ht="12.75">
      <c r="A76" s="28"/>
      <c r="B76" s="22" t="s">
        <v>157</v>
      </c>
      <c r="C76" s="23" t="s">
        <v>159</v>
      </c>
      <c r="D76" s="24"/>
      <c r="E76" s="24"/>
      <c r="F76" s="29"/>
      <c r="G76" s="27">
        <v>100</v>
      </c>
      <c r="H76" s="27">
        <v>150</v>
      </c>
      <c r="I76" s="27">
        <v>150</v>
      </c>
      <c r="J76" s="27">
        <v>150</v>
      </c>
      <c r="K76" s="27">
        <v>150</v>
      </c>
      <c r="L76" s="27">
        <v>150</v>
      </c>
    </row>
    <row r="77" spans="1:12" ht="12.75">
      <c r="A77" s="28"/>
      <c r="B77" s="22" t="s">
        <v>288</v>
      </c>
      <c r="C77" s="23" t="s">
        <v>289</v>
      </c>
      <c r="D77" s="24"/>
      <c r="E77" s="24"/>
      <c r="F77" s="29"/>
      <c r="G77" s="27">
        <v>850</v>
      </c>
      <c r="H77" s="27">
        <v>425</v>
      </c>
      <c r="I77" s="27">
        <v>0</v>
      </c>
      <c r="J77" s="27">
        <v>0</v>
      </c>
      <c r="K77" s="27">
        <v>0</v>
      </c>
      <c r="L77" s="27">
        <v>0</v>
      </c>
    </row>
    <row r="78" spans="1:12" ht="12.75">
      <c r="A78" s="167" t="s">
        <v>167</v>
      </c>
      <c r="B78" s="31"/>
      <c r="C78" s="32" t="s">
        <v>168</v>
      </c>
      <c r="D78" s="33"/>
      <c r="E78" s="33"/>
      <c r="F78" s="34"/>
      <c r="G78" s="19">
        <f aca="true" t="shared" si="14" ref="G78:L78">SUM(G79:G97)</f>
        <v>19635.9</v>
      </c>
      <c r="H78" s="19">
        <f t="shared" si="14"/>
        <v>18219.81</v>
      </c>
      <c r="I78" s="19">
        <f t="shared" si="14"/>
        <v>19350</v>
      </c>
      <c r="J78" s="19">
        <f t="shared" si="14"/>
        <v>19400</v>
      </c>
      <c r="K78" s="19">
        <f t="shared" si="14"/>
        <v>19530</v>
      </c>
      <c r="L78" s="19">
        <f t="shared" si="14"/>
        <v>19490</v>
      </c>
    </row>
    <row r="79" spans="1:12" ht="12.75">
      <c r="A79" s="264"/>
      <c r="B79" s="46">
        <v>620</v>
      </c>
      <c r="C79" s="23" t="s">
        <v>40</v>
      </c>
      <c r="D79" s="24"/>
      <c r="E79" s="24"/>
      <c r="F79" s="98"/>
      <c r="G79" s="95">
        <v>0</v>
      </c>
      <c r="H79" s="95">
        <v>191</v>
      </c>
      <c r="I79" s="95">
        <v>0</v>
      </c>
      <c r="J79" s="95">
        <v>0</v>
      </c>
      <c r="K79" s="95">
        <v>0</v>
      </c>
      <c r="L79" s="95">
        <v>0</v>
      </c>
    </row>
    <row r="80" spans="1:12" ht="12.75">
      <c r="A80" s="28"/>
      <c r="B80" s="28" t="s">
        <v>189</v>
      </c>
      <c r="C80" s="23" t="s">
        <v>290</v>
      </c>
      <c r="D80" s="24"/>
      <c r="E80" s="24"/>
      <c r="F80" s="29"/>
      <c r="G80" s="27">
        <v>83.94</v>
      </c>
      <c r="H80" s="27">
        <v>51.67</v>
      </c>
      <c r="I80" s="27">
        <v>150</v>
      </c>
      <c r="J80" s="27">
        <v>100</v>
      </c>
      <c r="K80" s="27">
        <v>100</v>
      </c>
      <c r="L80" s="27">
        <v>100</v>
      </c>
    </row>
    <row r="81" spans="1:12" ht="12.75">
      <c r="A81" s="28"/>
      <c r="B81" s="22" t="s">
        <v>172</v>
      </c>
      <c r="C81" s="23" t="s">
        <v>188</v>
      </c>
      <c r="D81" s="24"/>
      <c r="E81" s="24"/>
      <c r="F81" s="29"/>
      <c r="G81" s="27">
        <v>902.65</v>
      </c>
      <c r="H81" s="27">
        <v>1078.47</v>
      </c>
      <c r="I81" s="27">
        <v>1100</v>
      </c>
      <c r="J81" s="27">
        <v>1100</v>
      </c>
      <c r="K81" s="27">
        <v>1100</v>
      </c>
      <c r="L81" s="27">
        <v>1200</v>
      </c>
    </row>
    <row r="82" spans="1:12" ht="12.75">
      <c r="A82" s="28"/>
      <c r="B82" s="22" t="s">
        <v>291</v>
      </c>
      <c r="C82" s="23" t="s">
        <v>292</v>
      </c>
      <c r="D82" s="24"/>
      <c r="E82" s="24"/>
      <c r="F82" s="29"/>
      <c r="G82" s="27">
        <v>49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1:12" ht="12.75">
      <c r="A83" s="28"/>
      <c r="B83" s="22" t="s">
        <v>160</v>
      </c>
      <c r="C83" s="23" t="s">
        <v>182</v>
      </c>
      <c r="D83" s="24"/>
      <c r="E83" s="24"/>
      <c r="F83" s="29"/>
      <c r="G83" s="27">
        <v>1943.3</v>
      </c>
      <c r="H83" s="27">
        <v>1600.04</v>
      </c>
      <c r="I83" s="27">
        <v>1600</v>
      </c>
      <c r="J83" s="27">
        <v>1600</v>
      </c>
      <c r="K83" s="27">
        <v>1600</v>
      </c>
      <c r="L83" s="27">
        <v>1600</v>
      </c>
    </row>
    <row r="84" spans="1:12" ht="12.75">
      <c r="A84" s="28"/>
      <c r="B84" s="22" t="s">
        <v>195</v>
      </c>
      <c r="C84" s="23" t="s">
        <v>185</v>
      </c>
      <c r="D84" s="24"/>
      <c r="E84" s="24"/>
      <c r="F84" s="29"/>
      <c r="G84" s="27">
        <v>523.56</v>
      </c>
      <c r="H84" s="27">
        <v>50.4</v>
      </c>
      <c r="I84" s="27">
        <v>1200</v>
      </c>
      <c r="J84" s="27">
        <v>1200</v>
      </c>
      <c r="K84" s="27">
        <v>1200</v>
      </c>
      <c r="L84" s="27">
        <v>800</v>
      </c>
    </row>
    <row r="85" spans="1:12" ht="12.75">
      <c r="A85" s="28"/>
      <c r="B85" s="22" t="s">
        <v>184</v>
      </c>
      <c r="C85" s="23" t="s">
        <v>186</v>
      </c>
      <c r="D85" s="24"/>
      <c r="E85" s="24"/>
      <c r="F85" s="29"/>
      <c r="G85" s="27">
        <v>936.45</v>
      </c>
      <c r="H85" s="27">
        <v>831.07</v>
      </c>
      <c r="I85" s="27">
        <v>1500</v>
      </c>
      <c r="J85" s="27">
        <v>1500</v>
      </c>
      <c r="K85" s="27">
        <v>1500</v>
      </c>
      <c r="L85" s="27">
        <v>1500</v>
      </c>
    </row>
    <row r="86" spans="1:12" ht="12.75">
      <c r="A86" s="28"/>
      <c r="B86" s="22" t="s">
        <v>156</v>
      </c>
      <c r="C86" s="23" t="s">
        <v>197</v>
      </c>
      <c r="D86" s="24"/>
      <c r="E86" s="24"/>
      <c r="F86" s="29"/>
      <c r="G86" s="27">
        <v>300</v>
      </c>
      <c r="H86" s="27">
        <v>300</v>
      </c>
      <c r="I86" s="27">
        <v>300</v>
      </c>
      <c r="J86" s="27">
        <v>300</v>
      </c>
      <c r="K86" s="27">
        <v>300</v>
      </c>
      <c r="L86" s="27">
        <v>300</v>
      </c>
    </row>
    <row r="87" spans="1:12" ht="12.75">
      <c r="A87" s="28"/>
      <c r="B87" s="22" t="s">
        <v>293</v>
      </c>
      <c r="C87" s="23" t="s">
        <v>40</v>
      </c>
      <c r="D87" s="24"/>
      <c r="E87" s="24"/>
      <c r="F87" s="29"/>
      <c r="G87" s="27">
        <v>0</v>
      </c>
      <c r="H87" s="27">
        <v>297.22</v>
      </c>
      <c r="I87" s="27">
        <v>0</v>
      </c>
      <c r="J87" s="27">
        <v>0</v>
      </c>
      <c r="K87" s="27">
        <v>0</v>
      </c>
      <c r="L87" s="27">
        <v>0</v>
      </c>
    </row>
    <row r="88" spans="1:12" ht="12.75">
      <c r="A88" s="28"/>
      <c r="B88" s="22" t="s">
        <v>171</v>
      </c>
      <c r="C88" s="23" t="s">
        <v>169</v>
      </c>
      <c r="D88" s="24"/>
      <c r="E88" s="24"/>
      <c r="F88" s="29"/>
      <c r="G88" s="27">
        <v>2947.03</v>
      </c>
      <c r="H88" s="27">
        <v>2526</v>
      </c>
      <c r="I88" s="27">
        <v>1800</v>
      </c>
      <c r="J88" s="27">
        <v>1800</v>
      </c>
      <c r="K88" s="27">
        <v>1800</v>
      </c>
      <c r="L88" s="27">
        <v>1800</v>
      </c>
    </row>
    <row r="89" spans="1:12" ht="12.75">
      <c r="A89" s="28"/>
      <c r="B89" s="22" t="s">
        <v>174</v>
      </c>
      <c r="C89" s="23" t="s">
        <v>173</v>
      </c>
      <c r="D89" s="24"/>
      <c r="E89" s="24"/>
      <c r="F89" s="29"/>
      <c r="G89" s="27">
        <v>9.58</v>
      </c>
      <c r="H89" s="27">
        <v>9.84</v>
      </c>
      <c r="I89" s="27">
        <v>100</v>
      </c>
      <c r="J89" s="27">
        <v>100</v>
      </c>
      <c r="K89" s="27">
        <v>100</v>
      </c>
      <c r="L89" s="27">
        <v>100</v>
      </c>
    </row>
    <row r="90" spans="1:12" ht="12.75">
      <c r="A90" s="28"/>
      <c r="B90" s="22" t="s">
        <v>191</v>
      </c>
      <c r="C90" s="23" t="s">
        <v>181</v>
      </c>
      <c r="D90" s="24"/>
      <c r="E90" s="24"/>
      <c r="F90" s="29"/>
      <c r="G90" s="27">
        <v>0</v>
      </c>
      <c r="H90" s="27">
        <v>224.37</v>
      </c>
      <c r="I90" s="27">
        <v>100</v>
      </c>
      <c r="J90" s="27">
        <v>200</v>
      </c>
      <c r="K90" s="27">
        <v>300</v>
      </c>
      <c r="L90" s="27">
        <v>300</v>
      </c>
    </row>
    <row r="91" spans="1:12" ht="12.75">
      <c r="A91" s="28"/>
      <c r="B91" s="22" t="s">
        <v>177</v>
      </c>
      <c r="C91" s="23" t="s">
        <v>178</v>
      </c>
      <c r="D91" s="24"/>
      <c r="E91" s="24"/>
      <c r="F91" s="29"/>
      <c r="G91" s="27">
        <v>2977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</row>
    <row r="92" spans="1:12" ht="12.75">
      <c r="A92" s="28"/>
      <c r="B92" s="22" t="s">
        <v>196</v>
      </c>
      <c r="C92" s="23" t="s">
        <v>187</v>
      </c>
      <c r="D92" s="24"/>
      <c r="E92" s="24"/>
      <c r="F92" s="29"/>
      <c r="G92" s="27">
        <v>1047.1</v>
      </c>
      <c r="H92" s="27">
        <v>908.3</v>
      </c>
      <c r="I92" s="27">
        <v>1400</v>
      </c>
      <c r="J92" s="27">
        <v>1400</v>
      </c>
      <c r="K92" s="27">
        <v>1400</v>
      </c>
      <c r="L92" s="27">
        <v>1400</v>
      </c>
    </row>
    <row r="93" spans="1:12" ht="12.75">
      <c r="A93" s="28"/>
      <c r="B93" s="22" t="s">
        <v>190</v>
      </c>
      <c r="C93" s="23" t="s">
        <v>170</v>
      </c>
      <c r="D93" s="24"/>
      <c r="E93" s="24"/>
      <c r="F93" s="29"/>
      <c r="G93" s="27">
        <v>4137.97</v>
      </c>
      <c r="H93" s="27">
        <v>6486.89</v>
      </c>
      <c r="I93" s="27">
        <v>7300</v>
      </c>
      <c r="J93" s="27">
        <v>7300</v>
      </c>
      <c r="K93" s="27">
        <v>7330</v>
      </c>
      <c r="L93" s="27">
        <v>7390</v>
      </c>
    </row>
    <row r="94" spans="1:12" ht="12.75">
      <c r="A94" s="28"/>
      <c r="B94" s="22" t="s">
        <v>176</v>
      </c>
      <c r="C94" s="23" t="s">
        <v>175</v>
      </c>
      <c r="D94" s="24"/>
      <c r="E94" s="24"/>
      <c r="F94" s="29"/>
      <c r="G94" s="27">
        <v>1716.34</v>
      </c>
      <c r="H94" s="27">
        <v>963.38</v>
      </c>
      <c r="I94" s="27">
        <v>1200</v>
      </c>
      <c r="J94" s="27">
        <v>1200</v>
      </c>
      <c r="K94" s="27">
        <v>1200</v>
      </c>
      <c r="L94" s="27">
        <v>1200</v>
      </c>
    </row>
    <row r="95" spans="1:12" ht="12.75">
      <c r="A95" s="28"/>
      <c r="B95" s="22" t="s">
        <v>192</v>
      </c>
      <c r="C95" s="23" t="s">
        <v>180</v>
      </c>
      <c r="D95" s="24"/>
      <c r="E95" s="24"/>
      <c r="F95" s="29"/>
      <c r="G95" s="27">
        <v>861.61</v>
      </c>
      <c r="H95" s="27">
        <v>734.09</v>
      </c>
      <c r="I95" s="27">
        <v>0</v>
      </c>
      <c r="J95" s="27">
        <v>0</v>
      </c>
      <c r="K95" s="27">
        <v>0</v>
      </c>
      <c r="L95" s="27">
        <v>0</v>
      </c>
    </row>
    <row r="96" spans="1:12" ht="12.75">
      <c r="A96" s="28"/>
      <c r="B96" s="22" t="s">
        <v>193</v>
      </c>
      <c r="C96" s="23" t="s">
        <v>179</v>
      </c>
      <c r="D96" s="24"/>
      <c r="E96" s="24"/>
      <c r="F96" s="29"/>
      <c r="G96" s="27">
        <v>632.34</v>
      </c>
      <c r="H96" s="27">
        <v>976.53</v>
      </c>
      <c r="I96" s="27">
        <v>1000</v>
      </c>
      <c r="J96" s="27">
        <v>1000</v>
      </c>
      <c r="K96" s="27">
        <v>1000</v>
      </c>
      <c r="L96" s="27">
        <v>1000</v>
      </c>
    </row>
    <row r="97" spans="1:12" ht="12.75">
      <c r="A97" s="28"/>
      <c r="B97" s="22" t="s">
        <v>194</v>
      </c>
      <c r="C97" s="23" t="s">
        <v>183</v>
      </c>
      <c r="D97" s="24"/>
      <c r="E97" s="24"/>
      <c r="F97" s="29"/>
      <c r="G97" s="27">
        <v>568.03</v>
      </c>
      <c r="H97" s="27">
        <v>990.54</v>
      </c>
      <c r="I97" s="27">
        <v>600</v>
      </c>
      <c r="J97" s="27">
        <v>600</v>
      </c>
      <c r="K97" s="27">
        <v>600</v>
      </c>
      <c r="L97" s="27">
        <v>800</v>
      </c>
    </row>
    <row r="98" spans="1:12" ht="12.75">
      <c r="A98" s="20" t="s">
        <v>80</v>
      </c>
      <c r="B98" s="20"/>
      <c r="C98" s="32" t="s">
        <v>81</v>
      </c>
      <c r="D98" s="33"/>
      <c r="E98" s="33"/>
      <c r="F98" s="34"/>
      <c r="G98" s="19">
        <f aca="true" t="shared" si="15" ref="G98:L98">SUM(G99:G102)</f>
        <v>245.94</v>
      </c>
      <c r="H98" s="19">
        <f t="shared" si="15"/>
        <v>256.46</v>
      </c>
      <c r="I98" s="19">
        <f t="shared" si="15"/>
        <v>400</v>
      </c>
      <c r="J98" s="19">
        <f t="shared" si="15"/>
        <v>400</v>
      </c>
      <c r="K98" s="19">
        <f t="shared" si="15"/>
        <v>450</v>
      </c>
      <c r="L98" s="19">
        <f t="shared" si="15"/>
        <v>650</v>
      </c>
    </row>
    <row r="99" spans="1:12" ht="12.75">
      <c r="A99" s="160"/>
      <c r="B99" s="46">
        <v>632</v>
      </c>
      <c r="C99" s="92" t="s">
        <v>42</v>
      </c>
      <c r="D99" s="97"/>
      <c r="E99" s="97"/>
      <c r="F99" s="98"/>
      <c r="G99" s="95">
        <v>222.96</v>
      </c>
      <c r="H99" s="95">
        <v>256.46</v>
      </c>
      <c r="I99" s="95">
        <v>150</v>
      </c>
      <c r="J99" s="95">
        <v>150</v>
      </c>
      <c r="K99" s="95">
        <v>200</v>
      </c>
      <c r="L99" s="95">
        <v>200</v>
      </c>
    </row>
    <row r="100" spans="1:12" ht="12.75">
      <c r="A100" s="160"/>
      <c r="B100" s="46">
        <v>633</v>
      </c>
      <c r="C100" s="92" t="s">
        <v>140</v>
      </c>
      <c r="D100" s="97"/>
      <c r="E100" s="97"/>
      <c r="F100" s="98"/>
      <c r="G100" s="95">
        <v>22.98</v>
      </c>
      <c r="H100" s="95">
        <v>0</v>
      </c>
      <c r="I100" s="95">
        <v>150</v>
      </c>
      <c r="J100" s="95">
        <v>150</v>
      </c>
      <c r="K100" s="95">
        <v>150</v>
      </c>
      <c r="L100" s="95">
        <v>200</v>
      </c>
    </row>
    <row r="101" spans="1:12" ht="12.75">
      <c r="A101" s="160"/>
      <c r="B101" s="46">
        <v>635</v>
      </c>
      <c r="C101" s="92" t="s">
        <v>142</v>
      </c>
      <c r="D101" s="97"/>
      <c r="E101" s="97"/>
      <c r="F101" s="98"/>
      <c r="G101" s="95">
        <v>0</v>
      </c>
      <c r="H101" s="95">
        <v>0</v>
      </c>
      <c r="I101" s="95">
        <v>50</v>
      </c>
      <c r="J101" s="95">
        <v>50</v>
      </c>
      <c r="K101" s="95">
        <v>50</v>
      </c>
      <c r="L101" s="95">
        <v>100</v>
      </c>
    </row>
    <row r="102" spans="1:12" ht="12.75">
      <c r="A102" s="160"/>
      <c r="B102" s="46">
        <v>637</v>
      </c>
      <c r="C102" s="92" t="s">
        <v>43</v>
      </c>
      <c r="D102" s="97"/>
      <c r="E102" s="97"/>
      <c r="F102" s="98"/>
      <c r="G102" s="95">
        <v>0</v>
      </c>
      <c r="H102" s="95">
        <v>0</v>
      </c>
      <c r="I102" s="95">
        <v>50</v>
      </c>
      <c r="J102" s="95">
        <v>50</v>
      </c>
      <c r="K102" s="95">
        <v>50</v>
      </c>
      <c r="L102" s="95">
        <v>150</v>
      </c>
    </row>
    <row r="103" spans="1:12" ht="12.75">
      <c r="A103" s="20" t="s">
        <v>82</v>
      </c>
      <c r="B103" s="31"/>
      <c r="C103" s="32" t="s">
        <v>83</v>
      </c>
      <c r="D103" s="33"/>
      <c r="E103" s="33"/>
      <c r="F103" s="34"/>
      <c r="G103" s="19">
        <f aca="true" t="shared" si="16" ref="G103:L103">SUM(G104:G113)</f>
        <v>2346.37</v>
      </c>
      <c r="H103" s="19">
        <f t="shared" si="16"/>
        <v>6808.85</v>
      </c>
      <c r="I103" s="19">
        <f t="shared" si="16"/>
        <v>5182</v>
      </c>
      <c r="J103" s="19">
        <f t="shared" si="16"/>
        <v>5650</v>
      </c>
      <c r="K103" s="19">
        <f t="shared" si="16"/>
        <v>5850</v>
      </c>
      <c r="L103" s="19">
        <f t="shared" si="16"/>
        <v>5750</v>
      </c>
    </row>
    <row r="104" spans="1:12" ht="12.75">
      <c r="A104" s="46"/>
      <c r="B104" s="46">
        <v>620</v>
      </c>
      <c r="C104" s="92" t="s">
        <v>40</v>
      </c>
      <c r="D104" s="97"/>
      <c r="E104" s="97"/>
      <c r="F104" s="98"/>
      <c r="G104" s="95">
        <v>0</v>
      </c>
      <c r="H104" s="95">
        <v>286.33</v>
      </c>
      <c r="I104" s="95">
        <v>0</v>
      </c>
      <c r="J104" s="95">
        <v>0</v>
      </c>
      <c r="K104" s="95">
        <v>0</v>
      </c>
      <c r="L104" s="95">
        <v>0</v>
      </c>
    </row>
    <row r="105" spans="1:12" ht="12.75">
      <c r="A105" s="28"/>
      <c r="B105" s="28">
        <v>632</v>
      </c>
      <c r="C105" s="23" t="s">
        <v>42</v>
      </c>
      <c r="D105" s="24"/>
      <c r="E105" s="24"/>
      <c r="F105" s="29"/>
      <c r="G105" s="27">
        <v>205.91</v>
      </c>
      <c r="H105" s="27">
        <v>163.16</v>
      </c>
      <c r="I105" s="27">
        <v>300</v>
      </c>
      <c r="J105" s="27">
        <v>300</v>
      </c>
      <c r="K105" s="27">
        <v>300</v>
      </c>
      <c r="L105" s="27">
        <v>100</v>
      </c>
    </row>
    <row r="106" spans="1:12" ht="12.75">
      <c r="A106" s="28"/>
      <c r="B106" s="28">
        <v>633</v>
      </c>
      <c r="C106" s="23" t="s">
        <v>140</v>
      </c>
      <c r="D106" s="24"/>
      <c r="E106" s="24"/>
      <c r="F106" s="29"/>
      <c r="G106" s="27">
        <v>0</v>
      </c>
      <c r="H106" s="27">
        <v>13.1</v>
      </c>
      <c r="I106" s="27">
        <v>750</v>
      </c>
      <c r="J106" s="27">
        <v>750</v>
      </c>
      <c r="K106" s="27">
        <v>750</v>
      </c>
      <c r="L106" s="27">
        <v>750</v>
      </c>
    </row>
    <row r="107" spans="1:12" ht="12.75">
      <c r="A107" s="28"/>
      <c r="B107" s="28">
        <v>635004</v>
      </c>
      <c r="C107" s="23" t="s">
        <v>198</v>
      </c>
      <c r="D107" s="24"/>
      <c r="E107" s="24"/>
      <c r="F107" s="29"/>
      <c r="G107" s="27">
        <v>0</v>
      </c>
      <c r="H107" s="27">
        <v>0</v>
      </c>
      <c r="I107" s="27">
        <v>300</v>
      </c>
      <c r="J107" s="27">
        <v>100</v>
      </c>
      <c r="K107" s="27">
        <v>300</v>
      </c>
      <c r="L107" s="27">
        <v>400</v>
      </c>
    </row>
    <row r="108" spans="1:12" ht="12.75">
      <c r="A108" s="28"/>
      <c r="B108" s="28">
        <v>635006</v>
      </c>
      <c r="C108" s="23" t="s">
        <v>199</v>
      </c>
      <c r="D108" s="24"/>
      <c r="E108" s="24"/>
      <c r="F108" s="29"/>
      <c r="G108" s="27">
        <v>137.26</v>
      </c>
      <c r="H108" s="27">
        <v>1015.12</v>
      </c>
      <c r="I108" s="27">
        <v>0</v>
      </c>
      <c r="J108" s="27">
        <v>1000</v>
      </c>
      <c r="K108" s="27">
        <v>1000</v>
      </c>
      <c r="L108" s="27">
        <v>1000</v>
      </c>
    </row>
    <row r="109" spans="1:12" ht="12.75">
      <c r="A109" s="28"/>
      <c r="B109" s="28">
        <v>637004</v>
      </c>
      <c r="C109" s="23" t="s">
        <v>200</v>
      </c>
      <c r="D109" s="24"/>
      <c r="E109" s="24"/>
      <c r="F109" s="29"/>
      <c r="G109" s="27">
        <v>371.3</v>
      </c>
      <c r="H109" s="27">
        <v>1500.4</v>
      </c>
      <c r="I109" s="27">
        <v>600</v>
      </c>
      <c r="J109" s="27">
        <v>600</v>
      </c>
      <c r="K109" s="27">
        <v>600</v>
      </c>
      <c r="L109" s="27">
        <v>600</v>
      </c>
    </row>
    <row r="110" spans="1:12" ht="12.75">
      <c r="A110" s="28"/>
      <c r="B110" s="28">
        <v>637005</v>
      </c>
      <c r="C110" s="23" t="s">
        <v>204</v>
      </c>
      <c r="D110" s="24"/>
      <c r="E110" s="24"/>
      <c r="F110" s="29"/>
      <c r="G110" s="27">
        <v>127.46</v>
      </c>
      <c r="H110" s="27">
        <v>1555.46</v>
      </c>
      <c r="I110" s="27">
        <v>450</v>
      </c>
      <c r="J110" s="27">
        <v>450</v>
      </c>
      <c r="K110" s="27">
        <v>450</v>
      </c>
      <c r="L110" s="27">
        <v>450</v>
      </c>
    </row>
    <row r="111" spans="1:12" ht="12.75">
      <c r="A111" s="28"/>
      <c r="B111" s="28">
        <v>637027</v>
      </c>
      <c r="C111" s="23" t="s">
        <v>154</v>
      </c>
      <c r="D111" s="24"/>
      <c r="E111" s="24"/>
      <c r="F111" s="29"/>
      <c r="G111" s="27">
        <v>634.5</v>
      </c>
      <c r="H111" s="27">
        <v>912.52</v>
      </c>
      <c r="I111" s="27">
        <v>1500</v>
      </c>
      <c r="J111" s="27">
        <v>1500</v>
      </c>
      <c r="K111" s="27">
        <v>1500</v>
      </c>
      <c r="L111" s="27">
        <v>1500</v>
      </c>
    </row>
    <row r="112" spans="1:12" ht="12.75">
      <c r="A112" s="28"/>
      <c r="B112" s="28">
        <v>642001</v>
      </c>
      <c r="C112" s="23" t="s">
        <v>202</v>
      </c>
      <c r="D112" s="24"/>
      <c r="E112" s="24"/>
      <c r="F112" s="29"/>
      <c r="G112" s="95">
        <v>0</v>
      </c>
      <c r="H112" s="95">
        <v>0</v>
      </c>
      <c r="I112" s="95">
        <v>332</v>
      </c>
      <c r="J112" s="95">
        <v>0</v>
      </c>
      <c r="K112" s="95">
        <v>0</v>
      </c>
      <c r="L112" s="95">
        <v>0</v>
      </c>
    </row>
    <row r="113" spans="1:12" ht="12.75">
      <c r="A113" s="28"/>
      <c r="B113" s="28">
        <v>642006</v>
      </c>
      <c r="C113" s="23" t="s">
        <v>203</v>
      </c>
      <c r="D113" s="24"/>
      <c r="E113" s="24"/>
      <c r="F113" s="29"/>
      <c r="G113" s="95">
        <v>869.94</v>
      </c>
      <c r="H113" s="95">
        <v>1362.76</v>
      </c>
      <c r="I113" s="95">
        <v>950</v>
      </c>
      <c r="J113" s="95">
        <v>950</v>
      </c>
      <c r="K113" s="95">
        <v>950</v>
      </c>
      <c r="L113" s="95">
        <v>950</v>
      </c>
    </row>
    <row r="114" spans="1:12" ht="12.75">
      <c r="A114" s="30" t="s">
        <v>85</v>
      </c>
      <c r="B114" s="31"/>
      <c r="C114" s="32" t="s">
        <v>86</v>
      </c>
      <c r="D114" s="33"/>
      <c r="E114" s="33"/>
      <c r="F114" s="34"/>
      <c r="G114" s="19">
        <f aca="true" t="shared" si="17" ref="G114:L114">SUM(G115:G115)</f>
        <v>0</v>
      </c>
      <c r="H114" s="19">
        <f t="shared" si="17"/>
        <v>0</v>
      </c>
      <c r="I114" s="19">
        <f t="shared" si="17"/>
        <v>1000</v>
      </c>
      <c r="J114" s="19">
        <f t="shared" si="17"/>
        <v>1000</v>
      </c>
      <c r="K114" s="19">
        <f t="shared" si="17"/>
        <v>1000</v>
      </c>
      <c r="L114" s="19">
        <f t="shared" si="17"/>
        <v>1000</v>
      </c>
    </row>
    <row r="115" spans="1:12" ht="12.75">
      <c r="A115" s="28">
        <v>640</v>
      </c>
      <c r="B115" s="28">
        <v>642007</v>
      </c>
      <c r="C115" s="23" t="s">
        <v>205</v>
      </c>
      <c r="D115" s="24"/>
      <c r="E115" s="24"/>
      <c r="F115" s="29"/>
      <c r="G115" s="27">
        <v>0</v>
      </c>
      <c r="H115" s="27">
        <v>0</v>
      </c>
      <c r="I115" s="22">
        <v>1000</v>
      </c>
      <c r="J115" s="27">
        <v>1000</v>
      </c>
      <c r="K115" s="27">
        <v>1000</v>
      </c>
      <c r="L115" s="27">
        <v>1000</v>
      </c>
    </row>
    <row r="116" spans="1:12" ht="12.75">
      <c r="A116" s="101" t="s">
        <v>87</v>
      </c>
      <c r="B116" s="86"/>
      <c r="C116" s="87" t="s">
        <v>88</v>
      </c>
      <c r="D116" s="88"/>
      <c r="E116" s="88"/>
      <c r="F116" s="89"/>
      <c r="G116" s="69">
        <v>0</v>
      </c>
      <c r="H116" s="66">
        <v>4000</v>
      </c>
      <c r="I116" s="66">
        <v>9150</v>
      </c>
      <c r="J116" s="69">
        <v>0</v>
      </c>
      <c r="K116" s="69">
        <v>0</v>
      </c>
      <c r="L116" s="69">
        <v>0</v>
      </c>
    </row>
    <row r="117" spans="1:12" ht="12.75">
      <c r="A117" s="20" t="s">
        <v>97</v>
      </c>
      <c r="B117" s="31"/>
      <c r="C117" s="32" t="s">
        <v>294</v>
      </c>
      <c r="D117" s="33"/>
      <c r="E117" s="33"/>
      <c r="F117" s="34"/>
      <c r="G117" s="19">
        <f aca="true" t="shared" si="18" ref="G117:L117">SUM(G118:G118)</f>
        <v>0</v>
      </c>
      <c r="H117" s="19">
        <f t="shared" si="18"/>
        <v>0</v>
      </c>
      <c r="I117" s="19">
        <f t="shared" si="18"/>
        <v>0</v>
      </c>
      <c r="J117" s="19">
        <f t="shared" si="18"/>
        <v>0</v>
      </c>
      <c r="K117" s="19">
        <f t="shared" si="18"/>
        <v>0</v>
      </c>
      <c r="L117" s="19">
        <f t="shared" si="18"/>
        <v>0</v>
      </c>
    </row>
    <row r="118" spans="1:12" ht="12.75">
      <c r="A118" s="28"/>
      <c r="B118" s="22"/>
      <c r="C118" s="23"/>
      <c r="D118" s="24"/>
      <c r="E118" s="24"/>
      <c r="F118" s="29"/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1:12" ht="12.75">
      <c r="A119" s="20" t="s">
        <v>101</v>
      </c>
      <c r="B119" s="31"/>
      <c r="C119" s="32" t="s">
        <v>295</v>
      </c>
      <c r="D119" s="33"/>
      <c r="E119" s="33"/>
      <c r="F119" s="34"/>
      <c r="G119" s="19">
        <f aca="true" t="shared" si="19" ref="G119:L119">SUM(G120:G120)</f>
        <v>0</v>
      </c>
      <c r="H119" s="19">
        <f t="shared" si="19"/>
        <v>4000</v>
      </c>
      <c r="I119" s="19">
        <f t="shared" si="19"/>
        <v>9150</v>
      </c>
      <c r="J119" s="19">
        <f t="shared" si="19"/>
        <v>0</v>
      </c>
      <c r="K119" s="19">
        <f t="shared" si="19"/>
        <v>0</v>
      </c>
      <c r="L119" s="19">
        <f t="shared" si="19"/>
        <v>0</v>
      </c>
    </row>
    <row r="120" spans="1:12" ht="12.75">
      <c r="A120" s="28"/>
      <c r="B120" s="28">
        <v>635</v>
      </c>
      <c r="C120" s="23" t="s">
        <v>211</v>
      </c>
      <c r="D120" s="24"/>
      <c r="E120" s="24"/>
      <c r="F120" s="29"/>
      <c r="G120" s="27">
        <v>0</v>
      </c>
      <c r="H120" s="27">
        <v>4000</v>
      </c>
      <c r="I120" s="27">
        <v>9150</v>
      </c>
      <c r="J120" s="27">
        <v>0</v>
      </c>
      <c r="K120" s="27">
        <v>0</v>
      </c>
      <c r="L120" s="27">
        <v>0</v>
      </c>
    </row>
    <row r="121" spans="1:12" ht="12.75">
      <c r="A121" s="20" t="s">
        <v>206</v>
      </c>
      <c r="B121" s="31"/>
      <c r="C121" s="32" t="s">
        <v>296</v>
      </c>
      <c r="D121" s="33"/>
      <c r="E121" s="33"/>
      <c r="F121" s="34"/>
      <c r="G121" s="19">
        <f aca="true" t="shared" si="20" ref="G121:L121">SUM(G122:G122)</f>
        <v>0</v>
      </c>
      <c r="H121" s="19">
        <f t="shared" si="20"/>
        <v>0</v>
      </c>
      <c r="I121" s="19">
        <f t="shared" si="20"/>
        <v>0</v>
      </c>
      <c r="J121" s="19">
        <f t="shared" si="20"/>
        <v>0</v>
      </c>
      <c r="K121" s="19">
        <f t="shared" si="20"/>
        <v>0</v>
      </c>
      <c r="L121" s="19">
        <f t="shared" si="20"/>
        <v>0</v>
      </c>
    </row>
    <row r="122" spans="1:12" ht="12.75">
      <c r="A122" s="28"/>
      <c r="B122" s="22"/>
      <c r="C122" s="23"/>
      <c r="D122" s="24"/>
      <c r="E122" s="24"/>
      <c r="F122" s="29"/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</row>
    <row r="123" spans="1:12" ht="12.75">
      <c r="A123" s="30" t="s">
        <v>207</v>
      </c>
      <c r="B123" s="31"/>
      <c r="C123" s="32" t="s">
        <v>208</v>
      </c>
      <c r="D123" s="33"/>
      <c r="E123" s="33"/>
      <c r="F123" s="34"/>
      <c r="G123" s="19">
        <f aca="true" t="shared" si="21" ref="G123:L123">SUM(G124:G124)</f>
        <v>0</v>
      </c>
      <c r="H123" s="19">
        <f t="shared" si="21"/>
        <v>0</v>
      </c>
      <c r="I123" s="19">
        <f t="shared" si="21"/>
        <v>0</v>
      </c>
      <c r="J123" s="19">
        <f t="shared" si="21"/>
        <v>0</v>
      </c>
      <c r="K123" s="19">
        <v>0</v>
      </c>
      <c r="L123" s="19">
        <f t="shared" si="21"/>
        <v>0</v>
      </c>
    </row>
    <row r="124" spans="1:12" ht="12.75">
      <c r="A124" s="46"/>
      <c r="B124" s="47"/>
      <c r="C124" s="92"/>
      <c r="D124" s="97"/>
      <c r="E124" s="97"/>
      <c r="F124" s="98"/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</row>
    <row r="125" spans="1:12" ht="12.75">
      <c r="A125" s="30" t="s">
        <v>89</v>
      </c>
      <c r="B125" s="31"/>
      <c r="C125" s="32" t="s">
        <v>297</v>
      </c>
      <c r="D125" s="33"/>
      <c r="E125" s="33"/>
      <c r="F125" s="34"/>
      <c r="G125" s="19">
        <f aca="true" t="shared" si="22" ref="G125:L125">SUM(G126:G126)</f>
        <v>0</v>
      </c>
      <c r="H125" s="19">
        <f t="shared" si="22"/>
        <v>0</v>
      </c>
      <c r="I125" s="19">
        <f t="shared" si="22"/>
        <v>0</v>
      </c>
      <c r="J125" s="19">
        <f t="shared" si="22"/>
        <v>0</v>
      </c>
      <c r="K125" s="19">
        <f t="shared" si="22"/>
        <v>0</v>
      </c>
      <c r="L125" s="19">
        <f t="shared" si="22"/>
        <v>0</v>
      </c>
    </row>
    <row r="126" spans="1:12" ht="12.75">
      <c r="A126" s="46"/>
      <c r="B126" s="47"/>
      <c r="C126" s="92"/>
      <c r="D126" s="97"/>
      <c r="E126" s="97"/>
      <c r="F126" s="98"/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</row>
    <row r="127" spans="1:12" ht="12.75">
      <c r="A127" s="30" t="s">
        <v>209</v>
      </c>
      <c r="B127" s="31"/>
      <c r="C127" s="32" t="s">
        <v>299</v>
      </c>
      <c r="D127" s="33"/>
      <c r="E127" s="33"/>
      <c r="F127" s="34"/>
      <c r="G127" s="19">
        <f aca="true" t="shared" si="23" ref="G127:L127">SUM(G128:G128)</f>
        <v>0</v>
      </c>
      <c r="H127" s="19">
        <f t="shared" si="23"/>
        <v>0</v>
      </c>
      <c r="I127" s="19">
        <f t="shared" si="23"/>
        <v>0</v>
      </c>
      <c r="J127" s="19">
        <f t="shared" si="23"/>
        <v>0</v>
      </c>
      <c r="K127" s="19">
        <f t="shared" si="23"/>
        <v>0</v>
      </c>
      <c r="L127" s="19">
        <f t="shared" si="23"/>
        <v>0</v>
      </c>
    </row>
    <row r="128" spans="1:12" ht="12.75">
      <c r="A128" s="46"/>
      <c r="B128" s="47"/>
      <c r="C128" s="92"/>
      <c r="D128" s="97"/>
      <c r="E128" s="97"/>
      <c r="F128" s="98"/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</row>
    <row r="129" spans="1:12" ht="12.75">
      <c r="A129" s="30" t="s">
        <v>210</v>
      </c>
      <c r="B129" s="31"/>
      <c r="C129" s="32" t="s">
        <v>298</v>
      </c>
      <c r="D129" s="33"/>
      <c r="E129" s="33"/>
      <c r="F129" s="34"/>
      <c r="G129" s="19">
        <f aca="true" t="shared" si="24" ref="G129:L129">SUM(G130:G130)</f>
        <v>0</v>
      </c>
      <c r="H129" s="19">
        <f t="shared" si="24"/>
        <v>0</v>
      </c>
      <c r="I129" s="19">
        <f t="shared" si="24"/>
        <v>0</v>
      </c>
      <c r="J129" s="19">
        <f t="shared" si="24"/>
        <v>0</v>
      </c>
      <c r="K129" s="19">
        <f t="shared" si="24"/>
        <v>0</v>
      </c>
      <c r="L129" s="19">
        <f t="shared" si="24"/>
        <v>0</v>
      </c>
    </row>
    <row r="130" spans="1:12" ht="12.75">
      <c r="A130" s="28"/>
      <c r="B130" s="22"/>
      <c r="C130" s="23"/>
      <c r="D130" s="24"/>
      <c r="E130" s="24"/>
      <c r="F130" s="29"/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</row>
    <row r="131" spans="1:12" ht="12.75">
      <c r="A131" s="101">
        <v>10</v>
      </c>
      <c r="B131" s="86"/>
      <c r="C131" s="87" t="s">
        <v>90</v>
      </c>
      <c r="D131" s="88"/>
      <c r="E131" s="88"/>
      <c r="F131" s="89"/>
      <c r="G131" s="66">
        <f aca="true" t="shared" si="25" ref="G131:L131">SUM(G132,G137,G139)</f>
        <v>16677.210000000003</v>
      </c>
      <c r="H131" s="66">
        <f t="shared" si="25"/>
        <v>18952.68</v>
      </c>
      <c r="I131" s="66">
        <f t="shared" si="25"/>
        <v>20960</v>
      </c>
      <c r="J131" s="66">
        <f t="shared" si="25"/>
        <v>21560</v>
      </c>
      <c r="K131" s="66">
        <f t="shared" si="25"/>
        <v>21960</v>
      </c>
      <c r="L131" s="66">
        <f t="shared" si="25"/>
        <v>21960</v>
      </c>
    </row>
    <row r="132" spans="1:12" ht="12.75">
      <c r="A132" s="90" t="s">
        <v>305</v>
      </c>
      <c r="B132" s="31"/>
      <c r="C132" s="32" t="s">
        <v>91</v>
      </c>
      <c r="D132" s="33"/>
      <c r="E132" s="33"/>
      <c r="F132" s="34"/>
      <c r="G132" s="19">
        <f aca="true" t="shared" si="26" ref="G132:L132">SUM(G133:G136)</f>
        <v>16333.640000000001</v>
      </c>
      <c r="H132" s="19">
        <f t="shared" si="26"/>
        <v>18712.2</v>
      </c>
      <c r="I132" s="19">
        <f t="shared" si="26"/>
        <v>20830</v>
      </c>
      <c r="J132" s="19">
        <f t="shared" si="26"/>
        <v>21430</v>
      </c>
      <c r="K132" s="19">
        <f t="shared" si="26"/>
        <v>21830</v>
      </c>
      <c r="L132" s="19">
        <f t="shared" si="26"/>
        <v>21830</v>
      </c>
    </row>
    <row r="133" spans="1:12" ht="12.75">
      <c r="A133" s="28">
        <v>610</v>
      </c>
      <c r="B133" s="22">
        <v>41</v>
      </c>
      <c r="C133" s="23" t="s">
        <v>92</v>
      </c>
      <c r="D133" s="24"/>
      <c r="E133" s="24"/>
      <c r="F133" s="29"/>
      <c r="G133" s="27">
        <v>12049.29</v>
      </c>
      <c r="H133" s="27">
        <v>12975.96</v>
      </c>
      <c r="I133" s="27">
        <v>14200</v>
      </c>
      <c r="J133" s="27">
        <v>14800</v>
      </c>
      <c r="K133" s="27">
        <v>15200</v>
      </c>
      <c r="L133" s="27">
        <v>15200</v>
      </c>
    </row>
    <row r="134" spans="1:12" ht="12.75">
      <c r="A134" s="28">
        <v>620</v>
      </c>
      <c r="B134" s="22">
        <v>41</v>
      </c>
      <c r="C134" s="23" t="s">
        <v>40</v>
      </c>
      <c r="D134" s="24"/>
      <c r="E134" s="24"/>
      <c r="F134" s="29"/>
      <c r="G134" s="27">
        <v>3435.75</v>
      </c>
      <c r="H134" s="27">
        <v>4308.61</v>
      </c>
      <c r="I134" s="27">
        <v>5170</v>
      </c>
      <c r="J134" s="27">
        <v>5170</v>
      </c>
      <c r="K134" s="27">
        <v>5170</v>
      </c>
      <c r="L134" s="27">
        <v>5170</v>
      </c>
    </row>
    <row r="135" spans="1:12" ht="12.75">
      <c r="A135" s="28">
        <v>630</v>
      </c>
      <c r="B135" s="22">
        <v>41</v>
      </c>
      <c r="C135" s="23" t="s">
        <v>122</v>
      </c>
      <c r="D135" s="24"/>
      <c r="E135" s="24"/>
      <c r="F135" s="29"/>
      <c r="G135" s="27">
        <v>89</v>
      </c>
      <c r="H135" s="27">
        <v>102.2</v>
      </c>
      <c r="I135" s="22">
        <v>130</v>
      </c>
      <c r="J135" s="27">
        <v>130</v>
      </c>
      <c r="K135" s="27">
        <v>130</v>
      </c>
      <c r="L135" s="27">
        <v>130</v>
      </c>
    </row>
    <row r="136" spans="1:12" ht="12.75">
      <c r="A136" s="28">
        <v>642</v>
      </c>
      <c r="B136" s="22">
        <v>41</v>
      </c>
      <c r="C136" s="23" t="s">
        <v>300</v>
      </c>
      <c r="D136" s="24"/>
      <c r="E136" s="24"/>
      <c r="F136" s="29"/>
      <c r="G136" s="27">
        <v>759.6</v>
      </c>
      <c r="H136" s="27">
        <v>1325.43</v>
      </c>
      <c r="I136" s="22">
        <v>1330</v>
      </c>
      <c r="J136" s="27">
        <v>1330</v>
      </c>
      <c r="K136" s="27">
        <v>1330</v>
      </c>
      <c r="L136" s="27">
        <v>1330</v>
      </c>
    </row>
    <row r="137" spans="1:12" ht="12.75">
      <c r="A137" s="167" t="s">
        <v>304</v>
      </c>
      <c r="B137" s="20"/>
      <c r="C137" s="32" t="s">
        <v>93</v>
      </c>
      <c r="D137" s="33"/>
      <c r="E137" s="33"/>
      <c r="F137" s="34"/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</row>
    <row r="138" spans="1:12" ht="12.75">
      <c r="A138" s="46">
        <v>640</v>
      </c>
      <c r="B138" s="47">
        <v>41</v>
      </c>
      <c r="C138" s="92" t="s">
        <v>79</v>
      </c>
      <c r="D138" s="97"/>
      <c r="E138" s="97"/>
      <c r="F138" s="98"/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</row>
    <row r="139" spans="1:12" ht="12.75">
      <c r="A139" s="90" t="s">
        <v>129</v>
      </c>
      <c r="B139" s="31"/>
      <c r="C139" s="32" t="s">
        <v>94</v>
      </c>
      <c r="D139" s="33"/>
      <c r="E139" s="33"/>
      <c r="F139" s="34"/>
      <c r="G139" s="19">
        <f aca="true" t="shared" si="27" ref="G139:L139">SUM(G140:G141)</f>
        <v>343.57000000000005</v>
      </c>
      <c r="H139" s="19">
        <f t="shared" si="27"/>
        <v>240.48</v>
      </c>
      <c r="I139" s="19">
        <f t="shared" si="27"/>
        <v>130</v>
      </c>
      <c r="J139" s="19">
        <f t="shared" si="27"/>
        <v>130</v>
      </c>
      <c r="K139" s="19">
        <f t="shared" si="27"/>
        <v>130</v>
      </c>
      <c r="L139" s="19">
        <f t="shared" si="27"/>
        <v>130</v>
      </c>
    </row>
    <row r="140" spans="1:12" ht="12.75">
      <c r="A140" s="28">
        <v>637</v>
      </c>
      <c r="B140" s="22">
        <v>111</v>
      </c>
      <c r="C140" s="23" t="s">
        <v>43</v>
      </c>
      <c r="D140" s="24"/>
      <c r="E140" s="24"/>
      <c r="F140" s="29"/>
      <c r="G140" s="27">
        <v>202.86</v>
      </c>
      <c r="H140" s="27">
        <v>161.7</v>
      </c>
      <c r="I140" s="27">
        <v>0</v>
      </c>
      <c r="J140" s="27">
        <v>0</v>
      </c>
      <c r="K140" s="27">
        <v>0</v>
      </c>
      <c r="L140" s="27">
        <v>0</v>
      </c>
    </row>
    <row r="141" spans="1:12" ht="12.75">
      <c r="A141" s="28">
        <v>640</v>
      </c>
      <c r="B141" s="22">
        <v>41</v>
      </c>
      <c r="C141" s="23" t="s">
        <v>79</v>
      </c>
      <c r="D141" s="24"/>
      <c r="E141" s="24"/>
      <c r="F141" s="29"/>
      <c r="G141" s="27">
        <v>140.71</v>
      </c>
      <c r="H141" s="27">
        <v>78.78</v>
      </c>
      <c r="I141" s="27">
        <v>130</v>
      </c>
      <c r="J141" s="27">
        <v>130</v>
      </c>
      <c r="K141" s="27">
        <v>130</v>
      </c>
      <c r="L141" s="27">
        <v>130</v>
      </c>
    </row>
    <row r="142" spans="1:12" ht="12.75">
      <c r="A142" s="38"/>
      <c r="B142" s="38"/>
      <c r="C142" s="39" t="s">
        <v>95</v>
      </c>
      <c r="D142" s="40"/>
      <c r="E142" s="40"/>
      <c r="F142" s="41"/>
      <c r="G142" s="42">
        <f aca="true" t="shared" si="28" ref="G142:L142">SUM(G5,G35,G40,G44,G47,G52,G64,G116,G131)</f>
        <v>303936.85000000003</v>
      </c>
      <c r="H142" s="42">
        <f t="shared" si="28"/>
        <v>307714.56</v>
      </c>
      <c r="I142" s="42">
        <f t="shared" si="28"/>
        <v>321362</v>
      </c>
      <c r="J142" s="42">
        <f t="shared" si="28"/>
        <v>321727</v>
      </c>
      <c r="K142" s="42">
        <f t="shared" si="28"/>
        <v>322074</v>
      </c>
      <c r="L142" s="42">
        <f t="shared" si="28"/>
        <v>331780</v>
      </c>
    </row>
    <row r="143" spans="1:12" ht="12.75">
      <c r="A143" s="14"/>
      <c r="B143" s="14"/>
      <c r="C143" s="1"/>
      <c r="D143" s="1"/>
      <c r="E143" s="1"/>
      <c r="F143" s="1"/>
      <c r="G143" s="43"/>
      <c r="H143" s="43"/>
      <c r="I143" s="1"/>
      <c r="J143" s="43"/>
      <c r="K143" s="43"/>
      <c r="L143" s="43"/>
    </row>
    <row r="144" spans="1:12" ht="12.75">
      <c r="A144" s="4"/>
      <c r="B144" s="4"/>
      <c r="C144" s="1"/>
      <c r="D144" s="1"/>
      <c r="E144" s="1"/>
      <c r="F144" s="1"/>
      <c r="G144" s="43"/>
      <c r="H144" s="43"/>
      <c r="I144" s="4"/>
      <c r="J144" s="4"/>
      <c r="K144" s="4"/>
      <c r="L144" s="4"/>
    </row>
    <row r="145" spans="1:12" ht="12.75">
      <c r="A145" s="280" t="s">
        <v>34</v>
      </c>
      <c r="B145" s="280" t="s">
        <v>2</v>
      </c>
      <c r="C145" s="221" t="s">
        <v>96</v>
      </c>
      <c r="D145" s="221"/>
      <c r="E145" s="172"/>
      <c r="F145" s="173"/>
      <c r="G145" s="174" t="s">
        <v>123</v>
      </c>
      <c r="H145" s="174" t="s">
        <v>123</v>
      </c>
      <c r="I145" s="227" t="s">
        <v>212</v>
      </c>
      <c r="J145" s="293" t="s">
        <v>213</v>
      </c>
      <c r="K145" s="294"/>
      <c r="L145" s="294"/>
    </row>
    <row r="146" spans="1:12" ht="12.75">
      <c r="A146" s="281" t="s">
        <v>36</v>
      </c>
      <c r="B146" s="281" t="s">
        <v>5</v>
      </c>
      <c r="C146" s="175"/>
      <c r="D146" s="175"/>
      <c r="E146" s="175"/>
      <c r="F146" s="175"/>
      <c r="G146" s="224">
        <v>2012</v>
      </c>
      <c r="H146" s="224">
        <v>2013</v>
      </c>
      <c r="I146" s="224">
        <v>2014</v>
      </c>
      <c r="J146" s="225" t="s">
        <v>214</v>
      </c>
      <c r="K146" s="226" t="s">
        <v>215</v>
      </c>
      <c r="L146" s="225" t="s">
        <v>216</v>
      </c>
    </row>
    <row r="147" spans="1:12" ht="12.75">
      <c r="A147" s="283"/>
      <c r="B147" s="281"/>
      <c r="C147" s="176"/>
      <c r="D147" s="176"/>
      <c r="E147" s="176"/>
      <c r="F147" s="176" t="s">
        <v>217</v>
      </c>
      <c r="G147" s="222">
        <v>104639</v>
      </c>
      <c r="H147" s="177">
        <v>129772</v>
      </c>
      <c r="I147" s="222">
        <v>135463</v>
      </c>
      <c r="J147" s="177">
        <v>134500</v>
      </c>
      <c r="K147" s="222">
        <v>135800</v>
      </c>
      <c r="L147" s="222">
        <v>137100</v>
      </c>
    </row>
    <row r="148" spans="1:12" ht="12.75">
      <c r="A148" s="284"/>
      <c r="B148" s="282"/>
      <c r="C148" s="176"/>
      <c r="D148" s="176"/>
      <c r="E148" s="176"/>
      <c r="F148" s="176" t="s">
        <v>218</v>
      </c>
      <c r="G148" s="223">
        <v>342097</v>
      </c>
      <c r="H148" s="177">
        <v>356239</v>
      </c>
      <c r="I148" s="223">
        <v>370625</v>
      </c>
      <c r="J148" s="177">
        <v>355350</v>
      </c>
      <c r="K148" s="223">
        <v>357550</v>
      </c>
      <c r="L148" s="223">
        <v>357550</v>
      </c>
    </row>
    <row r="149" spans="1:12" ht="15.75">
      <c r="A149" s="278"/>
      <c r="B149" s="279"/>
      <c r="C149" s="178" t="s">
        <v>320</v>
      </c>
      <c r="D149" s="179"/>
      <c r="E149" s="179"/>
      <c r="F149" s="180"/>
      <c r="G149" s="181">
        <f aca="true" t="shared" si="29" ref="G149:L149">SUM(G147:G148)</f>
        <v>446736</v>
      </c>
      <c r="H149" s="181">
        <f t="shared" si="29"/>
        <v>486011</v>
      </c>
      <c r="I149" s="181">
        <v>506088</v>
      </c>
      <c r="J149" s="181">
        <f t="shared" si="29"/>
        <v>489850</v>
      </c>
      <c r="K149" s="181">
        <f t="shared" si="29"/>
        <v>493350</v>
      </c>
      <c r="L149" s="182">
        <f t="shared" si="29"/>
        <v>494650</v>
      </c>
    </row>
    <row r="150" spans="1:12" ht="12.75">
      <c r="A150" s="183" t="s">
        <v>87</v>
      </c>
      <c r="B150" s="184"/>
      <c r="C150" s="185" t="s">
        <v>250</v>
      </c>
      <c r="D150" s="186"/>
      <c r="E150" s="186"/>
      <c r="F150" s="187"/>
      <c r="G150" s="188">
        <f>G155</f>
        <v>60126</v>
      </c>
      <c r="H150" s="188">
        <f>H155</f>
        <v>80835</v>
      </c>
      <c r="I150" s="188">
        <v>83556</v>
      </c>
      <c r="J150" s="188">
        <v>81720</v>
      </c>
      <c r="K150" s="188">
        <v>82520</v>
      </c>
      <c r="L150" s="189">
        <v>83320</v>
      </c>
    </row>
    <row r="151" spans="1:12" ht="12.75">
      <c r="A151" s="190">
        <v>610</v>
      </c>
      <c r="B151" s="191">
        <v>41</v>
      </c>
      <c r="C151" s="192" t="s">
        <v>98</v>
      </c>
      <c r="D151" s="193"/>
      <c r="E151" s="193"/>
      <c r="F151" s="194"/>
      <c r="G151" s="195">
        <v>34305</v>
      </c>
      <c r="H151" s="195">
        <v>41671</v>
      </c>
      <c r="I151" s="195">
        <v>44620</v>
      </c>
      <c r="J151" s="195">
        <v>45000</v>
      </c>
      <c r="K151" s="195">
        <v>45400</v>
      </c>
      <c r="L151" s="196">
        <v>46000</v>
      </c>
    </row>
    <row r="152" spans="1:12" ht="12.75">
      <c r="A152" s="190">
        <v>620</v>
      </c>
      <c r="B152" s="191">
        <v>41</v>
      </c>
      <c r="C152" s="192" t="s">
        <v>40</v>
      </c>
      <c r="D152" s="193"/>
      <c r="E152" s="193"/>
      <c r="F152" s="194"/>
      <c r="G152" s="195">
        <v>12170</v>
      </c>
      <c r="H152" s="195">
        <v>15181</v>
      </c>
      <c r="I152" s="195">
        <v>15696</v>
      </c>
      <c r="J152" s="195">
        <v>15800</v>
      </c>
      <c r="K152" s="195">
        <v>15900</v>
      </c>
      <c r="L152" s="196">
        <v>16000</v>
      </c>
    </row>
    <row r="153" spans="1:12" ht="12.75">
      <c r="A153" s="190">
        <v>630</v>
      </c>
      <c r="B153" s="191">
        <v>41</v>
      </c>
      <c r="C153" s="192" t="s">
        <v>99</v>
      </c>
      <c r="D153" s="193"/>
      <c r="E153" s="193"/>
      <c r="F153" s="194"/>
      <c r="G153" s="195">
        <v>13651</v>
      </c>
      <c r="H153" s="195">
        <v>18996</v>
      </c>
      <c r="I153" s="195">
        <v>18827</v>
      </c>
      <c r="J153" s="195">
        <v>18400</v>
      </c>
      <c r="K153" s="195">
        <v>18700</v>
      </c>
      <c r="L153" s="196">
        <v>18800</v>
      </c>
    </row>
    <row r="154" spans="1:12" ht="12.75">
      <c r="A154" s="190" t="s">
        <v>130</v>
      </c>
      <c r="B154" s="191">
        <v>41</v>
      </c>
      <c r="C154" s="192" t="s">
        <v>100</v>
      </c>
      <c r="D154" s="193"/>
      <c r="E154" s="193"/>
      <c r="F154" s="194"/>
      <c r="G154" s="195"/>
      <c r="H154" s="195">
        <v>4987</v>
      </c>
      <c r="I154" s="195">
        <v>4413</v>
      </c>
      <c r="J154" s="195">
        <v>2520</v>
      </c>
      <c r="K154" s="195">
        <v>2520</v>
      </c>
      <c r="L154" s="196">
        <v>2520</v>
      </c>
    </row>
    <row r="155" spans="1:12" ht="12.75">
      <c r="A155" s="190"/>
      <c r="B155" s="191"/>
      <c r="C155" s="192"/>
      <c r="D155" s="193"/>
      <c r="E155" s="193"/>
      <c r="F155" s="197" t="s">
        <v>219</v>
      </c>
      <c r="G155" s="195">
        <f aca="true" t="shared" si="30" ref="G155:L155">SUM(G151:G154)</f>
        <v>60126</v>
      </c>
      <c r="H155" s="195">
        <f t="shared" si="30"/>
        <v>80835</v>
      </c>
      <c r="I155" s="195">
        <f t="shared" si="30"/>
        <v>83556</v>
      </c>
      <c r="J155" s="195">
        <f t="shared" si="30"/>
        <v>81720</v>
      </c>
      <c r="K155" s="195">
        <f t="shared" si="30"/>
        <v>82520</v>
      </c>
      <c r="L155" s="196">
        <f t="shared" si="30"/>
        <v>83320</v>
      </c>
    </row>
    <row r="156" spans="1:12" ht="12.75">
      <c r="A156" s="190" t="s">
        <v>130</v>
      </c>
      <c r="B156" s="191">
        <v>111</v>
      </c>
      <c r="C156" s="192" t="s">
        <v>321</v>
      </c>
      <c r="D156" s="193"/>
      <c r="E156" s="193"/>
      <c r="F156" s="194"/>
      <c r="G156" s="198">
        <v>2151</v>
      </c>
      <c r="H156" s="198">
        <v>2196</v>
      </c>
      <c r="I156" s="198">
        <v>2116</v>
      </c>
      <c r="J156" s="198">
        <v>2400</v>
      </c>
      <c r="K156" s="198">
        <v>2600</v>
      </c>
      <c r="L156" s="199">
        <v>2600</v>
      </c>
    </row>
    <row r="157" spans="1:12" ht="12.75">
      <c r="A157" s="190"/>
      <c r="B157" s="191"/>
      <c r="C157" s="192"/>
      <c r="D157" s="193"/>
      <c r="E157" s="193"/>
      <c r="F157" s="194"/>
      <c r="G157" s="195"/>
      <c r="H157" s="195"/>
      <c r="I157" s="195"/>
      <c r="J157" s="195"/>
      <c r="K157" s="195"/>
      <c r="L157" s="196"/>
    </row>
    <row r="158" spans="1:12" ht="12.75">
      <c r="A158" s="183" t="s">
        <v>87</v>
      </c>
      <c r="B158" s="184"/>
      <c r="C158" s="185" t="s">
        <v>220</v>
      </c>
      <c r="D158" s="186"/>
      <c r="E158" s="186"/>
      <c r="F158" s="187"/>
      <c r="G158" s="188">
        <f>G174</f>
        <v>339908</v>
      </c>
      <c r="H158" s="188">
        <f>H174</f>
        <v>353858</v>
      </c>
      <c r="I158" s="188">
        <v>368075</v>
      </c>
      <c r="J158" s="188">
        <v>352800</v>
      </c>
      <c r="K158" s="188">
        <v>354800</v>
      </c>
      <c r="L158" s="189">
        <v>354800</v>
      </c>
    </row>
    <row r="159" spans="1:12" ht="12.75">
      <c r="A159" s="190">
        <v>610</v>
      </c>
      <c r="B159" s="191">
        <v>111</v>
      </c>
      <c r="C159" s="192" t="s">
        <v>98</v>
      </c>
      <c r="D159" s="193"/>
      <c r="E159" s="193"/>
      <c r="F159" s="194"/>
      <c r="G159" s="195">
        <v>197854</v>
      </c>
      <c r="H159" s="195">
        <v>206575</v>
      </c>
      <c r="I159" s="195">
        <v>209680</v>
      </c>
      <c r="J159" s="195">
        <v>215000</v>
      </c>
      <c r="K159" s="195">
        <v>216000</v>
      </c>
      <c r="L159" s="196">
        <v>216000</v>
      </c>
    </row>
    <row r="160" spans="1:12" ht="12.75">
      <c r="A160" s="190">
        <v>610</v>
      </c>
      <c r="B160" s="191" t="s">
        <v>221</v>
      </c>
      <c r="C160" s="192" t="s">
        <v>222</v>
      </c>
      <c r="D160" s="193"/>
      <c r="E160" s="193"/>
      <c r="F160" s="194"/>
      <c r="G160" s="195"/>
      <c r="H160" s="195">
        <v>1675</v>
      </c>
      <c r="I160" s="195">
        <v>2721</v>
      </c>
      <c r="J160" s="195"/>
      <c r="K160" s="195"/>
      <c r="L160" s="196"/>
    </row>
    <row r="161" spans="1:12" ht="12.75">
      <c r="A161" s="190">
        <v>610</v>
      </c>
      <c r="B161" s="191" t="s">
        <v>223</v>
      </c>
      <c r="C161" s="192" t="s">
        <v>222</v>
      </c>
      <c r="D161" s="192"/>
      <c r="E161" s="193"/>
      <c r="F161" s="194"/>
      <c r="G161" s="195"/>
      <c r="H161" s="195">
        <v>295</v>
      </c>
      <c r="I161" s="195">
        <v>477</v>
      </c>
      <c r="J161" s="195"/>
      <c r="K161" s="195"/>
      <c r="L161" s="196"/>
    </row>
    <row r="162" spans="1:12" ht="12.75">
      <c r="A162" s="190">
        <v>610</v>
      </c>
      <c r="B162" s="191">
        <v>111</v>
      </c>
      <c r="C162" s="192" t="s">
        <v>224</v>
      </c>
      <c r="D162" s="193"/>
      <c r="E162" s="193"/>
      <c r="F162" s="194"/>
      <c r="G162" s="195"/>
      <c r="H162" s="195">
        <v>2920</v>
      </c>
      <c r="I162" s="195"/>
      <c r="J162" s="195"/>
      <c r="K162" s="195"/>
      <c r="L162" s="196"/>
    </row>
    <row r="163" spans="1:12" ht="12.75">
      <c r="A163" s="190">
        <v>620</v>
      </c>
      <c r="B163" s="191">
        <v>111</v>
      </c>
      <c r="C163" s="192" t="s">
        <v>40</v>
      </c>
      <c r="D163" s="193"/>
      <c r="E163" s="193"/>
      <c r="F163" s="194"/>
      <c r="G163" s="195">
        <v>69450</v>
      </c>
      <c r="H163" s="195">
        <v>72710</v>
      </c>
      <c r="I163" s="195">
        <v>73389</v>
      </c>
      <c r="J163" s="195">
        <v>75500</v>
      </c>
      <c r="K163" s="195">
        <v>77000</v>
      </c>
      <c r="L163" s="196">
        <v>77000</v>
      </c>
    </row>
    <row r="164" spans="1:12" ht="12.75">
      <c r="A164" s="190">
        <v>620</v>
      </c>
      <c r="B164" s="191">
        <v>111</v>
      </c>
      <c r="C164" s="192" t="s">
        <v>225</v>
      </c>
      <c r="D164" s="193"/>
      <c r="E164" s="193"/>
      <c r="F164" s="194"/>
      <c r="G164" s="195"/>
      <c r="H164" s="195">
        <v>1023</v>
      </c>
      <c r="I164" s="195"/>
      <c r="J164" s="195"/>
      <c r="K164" s="195"/>
      <c r="L164" s="196"/>
    </row>
    <row r="165" spans="1:12" ht="12.75">
      <c r="A165" s="190" t="s">
        <v>130</v>
      </c>
      <c r="B165" s="191">
        <v>111</v>
      </c>
      <c r="C165" s="192" t="s">
        <v>102</v>
      </c>
      <c r="D165" s="193"/>
      <c r="E165" s="193"/>
      <c r="F165" s="194"/>
      <c r="G165" s="195">
        <v>65589</v>
      </c>
      <c r="H165" s="195">
        <v>59465</v>
      </c>
      <c r="I165" s="195">
        <v>70093</v>
      </c>
      <c r="J165" s="195">
        <v>56900</v>
      </c>
      <c r="K165" s="195">
        <v>56400</v>
      </c>
      <c r="L165" s="196">
        <v>56400</v>
      </c>
    </row>
    <row r="166" spans="1:12" ht="12.75">
      <c r="A166" s="190" t="s">
        <v>130</v>
      </c>
      <c r="B166" s="191">
        <v>111</v>
      </c>
      <c r="C166" s="192" t="s">
        <v>103</v>
      </c>
      <c r="D166" s="193"/>
      <c r="E166" s="193"/>
      <c r="F166" s="194"/>
      <c r="G166" s="195">
        <v>5928</v>
      </c>
      <c r="H166" s="195">
        <v>5272</v>
      </c>
      <c r="I166" s="195">
        <v>4893</v>
      </c>
      <c r="J166" s="195">
        <v>5400</v>
      </c>
      <c r="K166" s="195">
        <v>5400</v>
      </c>
      <c r="L166" s="196">
        <v>5400</v>
      </c>
    </row>
    <row r="167" spans="1:12" ht="12.75">
      <c r="A167" s="190">
        <v>630</v>
      </c>
      <c r="B167" s="191">
        <v>111</v>
      </c>
      <c r="C167" s="192" t="s">
        <v>226</v>
      </c>
      <c r="D167" s="193"/>
      <c r="E167" s="193"/>
      <c r="F167" s="194"/>
      <c r="G167" s="195"/>
      <c r="H167" s="195"/>
      <c r="I167" s="195">
        <v>273</v>
      </c>
      <c r="J167" s="195"/>
      <c r="K167" s="195"/>
      <c r="L167" s="196"/>
    </row>
    <row r="168" spans="1:12" ht="12.75">
      <c r="A168" s="190">
        <v>630</v>
      </c>
      <c r="B168" s="191">
        <v>111</v>
      </c>
      <c r="C168" s="192" t="s">
        <v>227</v>
      </c>
      <c r="D168" s="193"/>
      <c r="E168" s="193"/>
      <c r="F168" s="194"/>
      <c r="G168" s="195"/>
      <c r="H168" s="195">
        <v>1710</v>
      </c>
      <c r="I168" s="195"/>
      <c r="J168" s="195"/>
      <c r="K168" s="195"/>
      <c r="L168" s="196"/>
    </row>
    <row r="169" spans="1:12" ht="12.75">
      <c r="A169" s="190">
        <v>630</v>
      </c>
      <c r="B169" s="191">
        <v>111</v>
      </c>
      <c r="C169" s="192" t="s">
        <v>228</v>
      </c>
      <c r="D169" s="193"/>
      <c r="E169" s="193"/>
      <c r="F169" s="194"/>
      <c r="G169" s="195"/>
      <c r="H169" s="195">
        <v>200</v>
      </c>
      <c r="I169" s="195"/>
      <c r="J169" s="195"/>
      <c r="K169" s="195"/>
      <c r="L169" s="196"/>
    </row>
    <row r="170" spans="1:12" ht="12.75">
      <c r="A170" s="190">
        <v>630</v>
      </c>
      <c r="B170" s="191">
        <v>41</v>
      </c>
      <c r="C170" s="192" t="s">
        <v>229</v>
      </c>
      <c r="D170" s="193"/>
      <c r="E170" s="193"/>
      <c r="F170" s="194"/>
      <c r="G170" s="195"/>
      <c r="H170" s="195">
        <v>1385</v>
      </c>
      <c r="I170" s="195"/>
      <c r="J170" s="195"/>
      <c r="K170" s="195"/>
      <c r="L170" s="196"/>
    </row>
    <row r="171" spans="1:12" ht="12.75">
      <c r="A171" s="190">
        <v>630</v>
      </c>
      <c r="B171" s="191">
        <v>41</v>
      </c>
      <c r="C171" s="192" t="s">
        <v>230</v>
      </c>
      <c r="D171" s="193"/>
      <c r="E171" s="193"/>
      <c r="F171" s="194"/>
      <c r="G171" s="195">
        <v>170</v>
      </c>
      <c r="H171" s="195">
        <v>170</v>
      </c>
      <c r="I171" s="195">
        <v>6165</v>
      </c>
      <c r="J171" s="195"/>
      <c r="K171" s="195"/>
      <c r="L171" s="196"/>
    </row>
    <row r="172" spans="1:12" ht="12.75">
      <c r="A172" s="190">
        <v>630</v>
      </c>
      <c r="B172" s="191">
        <v>41</v>
      </c>
      <c r="C172" s="192" t="s">
        <v>231</v>
      </c>
      <c r="D172" s="193"/>
      <c r="E172" s="193"/>
      <c r="F172" s="194"/>
      <c r="G172" s="195">
        <v>909</v>
      </c>
      <c r="H172" s="195">
        <v>368</v>
      </c>
      <c r="I172" s="195"/>
      <c r="J172" s="195"/>
      <c r="K172" s="195"/>
      <c r="L172" s="196"/>
    </row>
    <row r="173" spans="1:12" ht="12.75">
      <c r="A173" s="190">
        <v>630</v>
      </c>
      <c r="B173" s="191">
        <v>41</v>
      </c>
      <c r="C173" s="192" t="s">
        <v>232</v>
      </c>
      <c r="D173" s="193"/>
      <c r="E173" s="193"/>
      <c r="F173" s="194"/>
      <c r="G173" s="195">
        <v>8</v>
      </c>
      <c r="H173" s="195">
        <v>90</v>
      </c>
      <c r="I173" s="195">
        <v>384</v>
      </c>
      <c r="J173" s="195"/>
      <c r="K173" s="195"/>
      <c r="L173" s="196"/>
    </row>
    <row r="174" spans="1:12" ht="12.75">
      <c r="A174" s="190"/>
      <c r="B174" s="191"/>
      <c r="C174" s="91"/>
      <c r="D174" s="193"/>
      <c r="E174" s="193"/>
      <c r="F174" s="197" t="s">
        <v>233</v>
      </c>
      <c r="G174" s="195">
        <f>SUM(G159:G173)</f>
        <v>339908</v>
      </c>
      <c r="H174" s="195">
        <f>SUM(H159:H173)</f>
        <v>353858</v>
      </c>
      <c r="I174" s="195">
        <f>SUM(I159:I173)</f>
        <v>368075</v>
      </c>
      <c r="J174" s="195">
        <f>SUM(J159:J167)</f>
        <v>352800</v>
      </c>
      <c r="K174" s="195">
        <f>SUM(K159:K167)</f>
        <v>354800</v>
      </c>
      <c r="L174" s="196">
        <f>SUM(L159:L167)</f>
        <v>354800</v>
      </c>
    </row>
    <row r="175" spans="1:12" ht="12.75">
      <c r="A175" s="190"/>
      <c r="B175" s="191"/>
      <c r="C175" s="200" t="s">
        <v>234</v>
      </c>
      <c r="D175" s="193"/>
      <c r="E175" s="193"/>
      <c r="F175" s="194"/>
      <c r="G175" s="195"/>
      <c r="H175" s="195"/>
      <c r="I175" s="195"/>
      <c r="J175" s="195"/>
      <c r="K175" s="195"/>
      <c r="L175" s="196"/>
    </row>
    <row r="176" spans="1:12" ht="12.75">
      <c r="A176" s="183" t="s">
        <v>101</v>
      </c>
      <c r="B176" s="184"/>
      <c r="C176" s="201" t="s">
        <v>235</v>
      </c>
      <c r="D176" s="186"/>
      <c r="E176" s="186"/>
      <c r="F176" s="187"/>
      <c r="G176" s="188">
        <f>G200</f>
        <v>0</v>
      </c>
      <c r="H176" s="188">
        <f>H200</f>
        <v>0</v>
      </c>
      <c r="I176" s="188">
        <v>0</v>
      </c>
      <c r="J176" s="188">
        <v>141120</v>
      </c>
      <c r="K176" s="188">
        <v>139760</v>
      </c>
      <c r="L176" s="189">
        <v>139760</v>
      </c>
    </row>
    <row r="177" spans="1:12" ht="12.75">
      <c r="A177" s="190">
        <v>610</v>
      </c>
      <c r="B177" s="191">
        <v>111</v>
      </c>
      <c r="C177" s="192" t="s">
        <v>98</v>
      </c>
      <c r="D177" s="193"/>
      <c r="E177" s="193"/>
      <c r="F177" s="194"/>
      <c r="G177" s="195">
        <v>0</v>
      </c>
      <c r="H177" s="195">
        <v>0</v>
      </c>
      <c r="I177" s="195">
        <v>0</v>
      </c>
      <c r="J177" s="195">
        <f>215000*40%</f>
        <v>86000</v>
      </c>
      <c r="K177" s="195">
        <f>216000*40%</f>
        <v>86400</v>
      </c>
      <c r="L177" s="196">
        <f>216000*40%</f>
        <v>86400</v>
      </c>
    </row>
    <row r="178" spans="1:12" ht="12.75">
      <c r="A178" s="190">
        <v>620</v>
      </c>
      <c r="B178" s="191">
        <v>111</v>
      </c>
      <c r="C178" s="192" t="s">
        <v>40</v>
      </c>
      <c r="D178" s="193"/>
      <c r="E178" s="193"/>
      <c r="F178" s="194"/>
      <c r="G178" s="195">
        <v>0</v>
      </c>
      <c r="H178" s="195">
        <v>0</v>
      </c>
      <c r="I178" s="195">
        <v>0</v>
      </c>
      <c r="J178" s="195">
        <f>75500*40%</f>
        <v>30200</v>
      </c>
      <c r="K178" s="195">
        <f>77000*40%</f>
        <v>30800</v>
      </c>
      <c r="L178" s="196">
        <f>77000*40%</f>
        <v>30800</v>
      </c>
    </row>
    <row r="179" spans="1:12" ht="12.75">
      <c r="A179" s="190" t="s">
        <v>130</v>
      </c>
      <c r="B179" s="191">
        <v>111</v>
      </c>
      <c r="C179" s="192" t="s">
        <v>102</v>
      </c>
      <c r="D179" s="193"/>
      <c r="E179" s="193"/>
      <c r="F179" s="194"/>
      <c r="G179" s="195">
        <v>0</v>
      </c>
      <c r="H179" s="195">
        <v>0</v>
      </c>
      <c r="I179" s="195">
        <v>0</v>
      </c>
      <c r="J179" s="195">
        <f>56900*40%</f>
        <v>22760</v>
      </c>
      <c r="K179" s="195">
        <f>56400*40%</f>
        <v>22560</v>
      </c>
      <c r="L179" s="196">
        <f>56400*40%</f>
        <v>22560</v>
      </c>
    </row>
    <row r="180" spans="1:12" ht="12.75">
      <c r="A180" s="190" t="s">
        <v>130</v>
      </c>
      <c r="B180" s="191">
        <v>111</v>
      </c>
      <c r="C180" s="192" t="s">
        <v>103</v>
      </c>
      <c r="D180" s="193"/>
      <c r="E180" s="193"/>
      <c r="F180" s="194"/>
      <c r="G180" s="195">
        <v>0</v>
      </c>
      <c r="H180" s="195">
        <v>0</v>
      </c>
      <c r="I180" s="195">
        <v>0</v>
      </c>
      <c r="J180" s="195">
        <f>5400*40%</f>
        <v>2160</v>
      </c>
      <c r="K180" s="195">
        <v>5400</v>
      </c>
      <c r="L180" s="196">
        <v>5400</v>
      </c>
    </row>
    <row r="181" spans="1:12" ht="12.75">
      <c r="A181" s="190"/>
      <c r="B181" s="191"/>
      <c r="C181" s="192"/>
      <c r="D181" s="193"/>
      <c r="E181" s="193"/>
      <c r="F181" s="197" t="s">
        <v>233</v>
      </c>
      <c r="G181" s="195"/>
      <c r="H181" s="195"/>
      <c r="I181" s="195"/>
      <c r="J181" s="195">
        <f>SUM(J177:J180)</f>
        <v>141120</v>
      </c>
      <c r="K181" s="195">
        <f>SUM(K177:K179)</f>
        <v>139760</v>
      </c>
      <c r="L181" s="196">
        <f>SUM(L177:L179)</f>
        <v>139760</v>
      </c>
    </row>
    <row r="182" spans="1:12" ht="12.75">
      <c r="A182" s="190"/>
      <c r="B182" s="191"/>
      <c r="C182" s="192"/>
      <c r="D182" s="193"/>
      <c r="E182" s="193"/>
      <c r="F182" s="194"/>
      <c r="G182" s="195"/>
      <c r="H182" s="195"/>
      <c r="I182" s="195"/>
      <c r="J182" s="195"/>
      <c r="K182" s="195"/>
      <c r="L182" s="196"/>
    </row>
    <row r="183" spans="1:12" ht="12.75">
      <c r="A183" s="183" t="s">
        <v>287</v>
      </c>
      <c r="B183" s="184"/>
      <c r="C183" s="201" t="s">
        <v>236</v>
      </c>
      <c r="D183" s="186"/>
      <c r="E183" s="186"/>
      <c r="F183" s="187"/>
      <c r="G183" s="188">
        <f>G206</f>
        <v>32651</v>
      </c>
      <c r="H183" s="188">
        <f>H206</f>
        <v>32477</v>
      </c>
      <c r="I183" s="188">
        <v>0</v>
      </c>
      <c r="J183" s="188">
        <v>211680</v>
      </c>
      <c r="K183" s="188">
        <v>209640</v>
      </c>
      <c r="L183" s="189">
        <v>209640</v>
      </c>
    </row>
    <row r="184" spans="1:12" ht="12.75">
      <c r="A184" s="190">
        <v>610</v>
      </c>
      <c r="B184" s="191">
        <v>111</v>
      </c>
      <c r="C184" s="192" t="s">
        <v>98</v>
      </c>
      <c r="D184" s="193"/>
      <c r="E184" s="193"/>
      <c r="F184" s="194"/>
      <c r="G184" s="195">
        <v>0</v>
      </c>
      <c r="H184" s="195">
        <v>0</v>
      </c>
      <c r="I184" s="195">
        <v>0</v>
      </c>
      <c r="J184" s="195">
        <f>215000*60%</f>
        <v>129000</v>
      </c>
      <c r="K184" s="195">
        <f>216000*60%</f>
        <v>129600</v>
      </c>
      <c r="L184" s="196">
        <f>216000*60%</f>
        <v>129600</v>
      </c>
    </row>
    <row r="185" spans="1:12" ht="12.75">
      <c r="A185" s="190">
        <v>620</v>
      </c>
      <c r="B185" s="191">
        <v>111</v>
      </c>
      <c r="C185" s="192" t="s">
        <v>40</v>
      </c>
      <c r="D185" s="193"/>
      <c r="E185" s="193"/>
      <c r="F185" s="194"/>
      <c r="G185" s="195">
        <v>0</v>
      </c>
      <c r="H185" s="195">
        <v>0</v>
      </c>
      <c r="I185" s="195">
        <v>0</v>
      </c>
      <c r="J185" s="195">
        <f>75500*60%</f>
        <v>45300</v>
      </c>
      <c r="K185" s="195">
        <f>77000*60%</f>
        <v>46200</v>
      </c>
      <c r="L185" s="196">
        <f>77000*60%</f>
        <v>46200</v>
      </c>
    </row>
    <row r="186" spans="1:12" ht="12.75">
      <c r="A186" s="190" t="s">
        <v>130</v>
      </c>
      <c r="B186" s="191">
        <v>111</v>
      </c>
      <c r="C186" s="192" t="s">
        <v>102</v>
      </c>
      <c r="D186" s="193"/>
      <c r="E186" s="193"/>
      <c r="F186" s="194"/>
      <c r="G186" s="195">
        <v>0</v>
      </c>
      <c r="H186" s="195">
        <v>0</v>
      </c>
      <c r="I186" s="195">
        <v>0</v>
      </c>
      <c r="J186" s="195">
        <f>56900*60%</f>
        <v>34140</v>
      </c>
      <c r="K186" s="195">
        <f>56400*60%</f>
        <v>33840</v>
      </c>
      <c r="L186" s="196">
        <f>56400*60%</f>
        <v>33840</v>
      </c>
    </row>
    <row r="187" spans="1:12" ht="12.75">
      <c r="A187" s="190" t="s">
        <v>130</v>
      </c>
      <c r="B187" s="191">
        <v>111</v>
      </c>
      <c r="C187" s="192" t="s">
        <v>103</v>
      </c>
      <c r="D187" s="193"/>
      <c r="E187" s="193"/>
      <c r="F187" s="194"/>
      <c r="G187" s="195">
        <v>0</v>
      </c>
      <c r="H187" s="195">
        <v>0</v>
      </c>
      <c r="I187" s="195">
        <v>0</v>
      </c>
      <c r="J187" s="195">
        <f>5400*60%</f>
        <v>3240</v>
      </c>
      <c r="K187" s="195">
        <v>5400</v>
      </c>
      <c r="L187" s="196">
        <v>5400</v>
      </c>
    </row>
    <row r="188" spans="1:12" ht="12.75">
      <c r="A188" s="190"/>
      <c r="B188" s="191"/>
      <c r="C188" s="192"/>
      <c r="D188" s="193"/>
      <c r="E188" s="193"/>
      <c r="F188" s="197" t="s">
        <v>233</v>
      </c>
      <c r="G188" s="195"/>
      <c r="H188" s="195"/>
      <c r="I188" s="195"/>
      <c r="J188" s="195">
        <f>SUM(J184:J187)</f>
        <v>211680</v>
      </c>
      <c r="K188" s="195">
        <f>SUM(K184:K186)</f>
        <v>209640</v>
      </c>
      <c r="L188" s="196">
        <f>SUM(L184:L186)</f>
        <v>209640</v>
      </c>
    </row>
    <row r="189" spans="1:12" ht="12.75">
      <c r="A189" s="183" t="s">
        <v>104</v>
      </c>
      <c r="B189" s="184"/>
      <c r="C189" s="185" t="s">
        <v>105</v>
      </c>
      <c r="D189" s="186"/>
      <c r="E189" s="186"/>
      <c r="F189" s="187"/>
      <c r="G189" s="188">
        <f>G195</f>
        <v>11862</v>
      </c>
      <c r="H189" s="188">
        <f>H195</f>
        <v>13137</v>
      </c>
      <c r="I189" s="188">
        <v>14824</v>
      </c>
      <c r="J189" s="188">
        <v>14900</v>
      </c>
      <c r="K189" s="188">
        <v>15100</v>
      </c>
      <c r="L189" s="189">
        <v>15300</v>
      </c>
    </row>
    <row r="190" spans="1:12" ht="12.75">
      <c r="A190" s="190">
        <v>610</v>
      </c>
      <c r="B190" s="191">
        <v>41</v>
      </c>
      <c r="C190" s="192" t="s">
        <v>98</v>
      </c>
      <c r="D190" s="193"/>
      <c r="E190" s="193"/>
      <c r="F190" s="194"/>
      <c r="G190" s="195">
        <v>8469</v>
      </c>
      <c r="H190" s="195">
        <v>8201</v>
      </c>
      <c r="I190" s="195">
        <v>9044</v>
      </c>
      <c r="J190" s="195">
        <v>9100</v>
      </c>
      <c r="K190" s="195">
        <v>9200</v>
      </c>
      <c r="L190" s="196">
        <v>9300</v>
      </c>
    </row>
    <row r="191" spans="1:12" ht="12.75">
      <c r="A191" s="190">
        <v>620</v>
      </c>
      <c r="B191" s="191">
        <v>41</v>
      </c>
      <c r="C191" s="192" t="s">
        <v>40</v>
      </c>
      <c r="D191" s="193"/>
      <c r="E191" s="193"/>
      <c r="F191" s="194"/>
      <c r="G191" s="195">
        <v>3074</v>
      </c>
      <c r="H191" s="195">
        <v>3441</v>
      </c>
      <c r="I191" s="195">
        <v>3183</v>
      </c>
      <c r="J191" s="195">
        <v>3200</v>
      </c>
      <c r="K191" s="195">
        <v>3220</v>
      </c>
      <c r="L191" s="196">
        <v>3250</v>
      </c>
    </row>
    <row r="192" spans="1:12" ht="12.75">
      <c r="A192" s="190" t="s">
        <v>130</v>
      </c>
      <c r="B192" s="191">
        <v>41</v>
      </c>
      <c r="C192" s="192" t="s">
        <v>99</v>
      </c>
      <c r="D192" s="193"/>
      <c r="E192" s="193"/>
      <c r="F192" s="194"/>
      <c r="G192" s="195">
        <v>319</v>
      </c>
      <c r="H192" s="195">
        <v>202</v>
      </c>
      <c r="I192" s="195">
        <v>1097</v>
      </c>
      <c r="J192" s="195">
        <v>1100</v>
      </c>
      <c r="K192" s="195">
        <v>1180</v>
      </c>
      <c r="L192" s="196">
        <v>1250</v>
      </c>
    </row>
    <row r="193" spans="1:12" ht="12.75">
      <c r="A193" s="190" t="s">
        <v>130</v>
      </c>
      <c r="B193" s="191">
        <v>41</v>
      </c>
      <c r="C193" s="192" t="s">
        <v>100</v>
      </c>
      <c r="D193" s="193"/>
      <c r="E193" s="193"/>
      <c r="F193" s="194"/>
      <c r="G193" s="202"/>
      <c r="H193" s="202">
        <v>87</v>
      </c>
      <c r="I193" s="202">
        <v>1500</v>
      </c>
      <c r="J193" s="202">
        <v>1500</v>
      </c>
      <c r="K193" s="202">
        <v>1500</v>
      </c>
      <c r="L193" s="203">
        <v>1500</v>
      </c>
    </row>
    <row r="194" spans="1:12" ht="12.75">
      <c r="A194" s="190">
        <v>610</v>
      </c>
      <c r="B194" s="191">
        <v>41</v>
      </c>
      <c r="C194" s="192" t="s">
        <v>237</v>
      </c>
      <c r="D194" s="193"/>
      <c r="E194" s="193"/>
      <c r="F194" s="194"/>
      <c r="G194" s="202"/>
      <c r="H194" s="202">
        <v>1206</v>
      </c>
      <c r="I194" s="202"/>
      <c r="J194" s="202"/>
      <c r="K194" s="202"/>
      <c r="L194" s="203"/>
    </row>
    <row r="195" spans="1:12" ht="12.75">
      <c r="A195" s="190"/>
      <c r="B195" s="191"/>
      <c r="C195" s="192"/>
      <c r="D195" s="193"/>
      <c r="E195" s="193"/>
      <c r="F195" s="197" t="s">
        <v>233</v>
      </c>
      <c r="G195" s="202">
        <f>SUM(G190:G194)</f>
        <v>11862</v>
      </c>
      <c r="H195" s="202">
        <f>SUM(H190:H194)</f>
        <v>13137</v>
      </c>
      <c r="I195" s="202">
        <f>SUM(I190:I194)</f>
        <v>14824</v>
      </c>
      <c r="J195" s="202">
        <f>SUM(J190:J193)</f>
        <v>14900</v>
      </c>
      <c r="K195" s="202">
        <f>SUM(K190:K193)</f>
        <v>15100</v>
      </c>
      <c r="L195" s="203">
        <f>SUM(L190:L193)</f>
        <v>15300</v>
      </c>
    </row>
    <row r="196" spans="1:12" ht="12.75">
      <c r="A196" s="204" t="s">
        <v>89</v>
      </c>
      <c r="B196" s="184"/>
      <c r="C196" s="185" t="s">
        <v>238</v>
      </c>
      <c r="D196" s="186"/>
      <c r="E196" s="186"/>
      <c r="F196" s="187"/>
      <c r="G196" s="188">
        <f>G206</f>
        <v>32651</v>
      </c>
      <c r="H196" s="188">
        <f>H206</f>
        <v>32477</v>
      </c>
      <c r="I196" s="188">
        <v>36223</v>
      </c>
      <c r="J196" s="188">
        <v>37880</v>
      </c>
      <c r="K196" s="188">
        <v>38180</v>
      </c>
      <c r="L196" s="189">
        <v>38480</v>
      </c>
    </row>
    <row r="197" spans="1:12" ht="12.75">
      <c r="A197" s="190">
        <v>610</v>
      </c>
      <c r="B197" s="205">
        <v>41</v>
      </c>
      <c r="C197" s="192" t="s">
        <v>98</v>
      </c>
      <c r="D197" s="193"/>
      <c r="E197" s="193"/>
      <c r="F197" s="194"/>
      <c r="G197" s="202">
        <v>19672</v>
      </c>
      <c r="H197" s="202">
        <v>16072</v>
      </c>
      <c r="I197" s="195">
        <v>14504</v>
      </c>
      <c r="J197" s="195">
        <v>14520</v>
      </c>
      <c r="K197" s="195">
        <v>15000</v>
      </c>
      <c r="L197" s="196">
        <v>15100</v>
      </c>
    </row>
    <row r="198" spans="1:12" ht="12.75">
      <c r="A198" s="190">
        <v>610</v>
      </c>
      <c r="B198" s="205">
        <v>41</v>
      </c>
      <c r="C198" s="206" t="s">
        <v>239</v>
      </c>
      <c r="D198" s="193"/>
      <c r="E198" s="193"/>
      <c r="F198" s="194"/>
      <c r="G198" s="202"/>
      <c r="H198" s="202"/>
      <c r="I198" s="195">
        <v>4000</v>
      </c>
      <c r="J198" s="195"/>
      <c r="K198" s="195">
        <v>5000</v>
      </c>
      <c r="L198" s="196">
        <v>5000</v>
      </c>
    </row>
    <row r="199" spans="1:12" ht="12.75">
      <c r="A199" s="190">
        <v>620</v>
      </c>
      <c r="B199" s="191">
        <v>41</v>
      </c>
      <c r="C199" s="192" t="s">
        <v>40</v>
      </c>
      <c r="D199" s="193"/>
      <c r="E199" s="193"/>
      <c r="F199" s="194"/>
      <c r="G199" s="195">
        <v>6715</v>
      </c>
      <c r="H199" s="195">
        <v>5966</v>
      </c>
      <c r="I199" s="195">
        <v>5105</v>
      </c>
      <c r="J199" s="195">
        <v>5100</v>
      </c>
      <c r="K199" s="195">
        <v>5250</v>
      </c>
      <c r="L199" s="196">
        <v>5300</v>
      </c>
    </row>
    <row r="200" spans="1:12" ht="12.75">
      <c r="A200" s="190">
        <v>620</v>
      </c>
      <c r="B200" s="191">
        <v>41</v>
      </c>
      <c r="C200" s="206" t="s">
        <v>240</v>
      </c>
      <c r="D200" s="193"/>
      <c r="E200" s="193"/>
      <c r="F200" s="194"/>
      <c r="G200" s="195"/>
      <c r="H200" s="195"/>
      <c r="I200" s="195">
        <v>2100</v>
      </c>
      <c r="J200" s="195"/>
      <c r="K200" s="195">
        <v>3000</v>
      </c>
      <c r="L200" s="196">
        <v>3000</v>
      </c>
    </row>
    <row r="201" spans="1:12" ht="12.75">
      <c r="A201" s="190" t="s">
        <v>130</v>
      </c>
      <c r="B201" s="191">
        <v>41</v>
      </c>
      <c r="C201" s="192" t="s">
        <v>99</v>
      </c>
      <c r="D201" s="193"/>
      <c r="E201" s="193"/>
      <c r="F201" s="194"/>
      <c r="G201" s="195">
        <v>6264</v>
      </c>
      <c r="H201" s="195">
        <v>4353</v>
      </c>
      <c r="I201" s="195">
        <v>7814</v>
      </c>
      <c r="J201" s="195">
        <v>7980</v>
      </c>
      <c r="K201" s="195">
        <v>7650</v>
      </c>
      <c r="L201" s="196">
        <v>7800</v>
      </c>
    </row>
    <row r="202" spans="1:12" ht="12.75">
      <c r="A202" s="190" t="s">
        <v>130</v>
      </c>
      <c r="B202" s="191">
        <v>41</v>
      </c>
      <c r="C202" s="192" t="s">
        <v>100</v>
      </c>
      <c r="D202" s="193"/>
      <c r="E202" s="193"/>
      <c r="F202" s="194"/>
      <c r="G202" s="195"/>
      <c r="H202" s="195"/>
      <c r="I202" s="195">
        <v>1300</v>
      </c>
      <c r="J202" s="195">
        <v>1780</v>
      </c>
      <c r="K202" s="195">
        <v>1780</v>
      </c>
      <c r="L202" s="196">
        <v>1780</v>
      </c>
    </row>
    <row r="203" spans="1:12" ht="12.75">
      <c r="A203" s="190">
        <v>630</v>
      </c>
      <c r="B203" s="191">
        <v>41</v>
      </c>
      <c r="C203" s="192" t="s">
        <v>241</v>
      </c>
      <c r="D203" s="193"/>
      <c r="E203" s="193"/>
      <c r="F203" s="194"/>
      <c r="G203" s="195"/>
      <c r="H203" s="195">
        <v>5461</v>
      </c>
      <c r="I203" s="195">
        <v>2260</v>
      </c>
      <c r="J203" s="195">
        <v>500</v>
      </c>
      <c r="K203" s="195">
        <v>500</v>
      </c>
      <c r="L203" s="196">
        <v>500</v>
      </c>
    </row>
    <row r="204" spans="1:12" ht="12.75">
      <c r="A204" s="190">
        <v>620</v>
      </c>
      <c r="B204" s="191">
        <v>41</v>
      </c>
      <c r="C204" s="192" t="s">
        <v>242</v>
      </c>
      <c r="D204" s="193"/>
      <c r="E204" s="193"/>
      <c r="F204" s="194"/>
      <c r="G204" s="195"/>
      <c r="H204" s="195">
        <v>625</v>
      </c>
      <c r="I204" s="195"/>
      <c r="J204" s="195"/>
      <c r="K204" s="195"/>
      <c r="L204" s="196"/>
    </row>
    <row r="205" spans="1:12" ht="12.75">
      <c r="A205" s="190"/>
      <c r="B205" s="191"/>
      <c r="C205" s="206" t="s">
        <v>243</v>
      </c>
      <c r="D205" s="193"/>
      <c r="E205" s="193"/>
      <c r="F205" s="194"/>
      <c r="G205" s="195"/>
      <c r="H205" s="195"/>
      <c r="I205" s="195"/>
      <c r="J205" s="195">
        <v>8000</v>
      </c>
      <c r="K205" s="195"/>
      <c r="L205" s="196"/>
    </row>
    <row r="206" spans="1:12" ht="12.75">
      <c r="A206" s="190"/>
      <c r="B206" s="191"/>
      <c r="C206" s="192"/>
      <c r="D206" s="193"/>
      <c r="E206" s="193"/>
      <c r="F206" s="197" t="s">
        <v>233</v>
      </c>
      <c r="G206" s="195">
        <f aca="true" t="shared" si="31" ref="G206:L206">SUM(G197:G205)</f>
        <v>32651</v>
      </c>
      <c r="H206" s="195">
        <f t="shared" si="31"/>
        <v>32477</v>
      </c>
      <c r="I206" s="195">
        <f t="shared" si="31"/>
        <v>37083</v>
      </c>
      <c r="J206" s="195">
        <f t="shared" si="31"/>
        <v>37880</v>
      </c>
      <c r="K206" s="195">
        <f t="shared" si="31"/>
        <v>38180</v>
      </c>
      <c r="L206" s="196">
        <f t="shared" si="31"/>
        <v>38480</v>
      </c>
    </row>
    <row r="207" spans="1:12" ht="12.75">
      <c r="A207" s="190"/>
      <c r="B207" s="191"/>
      <c r="C207" s="200" t="s">
        <v>234</v>
      </c>
      <c r="D207" s="193"/>
      <c r="E207" s="193"/>
      <c r="F207" s="194"/>
      <c r="G207" s="195"/>
      <c r="H207" s="195"/>
      <c r="I207" s="195"/>
      <c r="J207" s="195"/>
      <c r="K207" s="195"/>
      <c r="L207" s="196"/>
    </row>
    <row r="208" spans="1:12" ht="12.75">
      <c r="A208" s="204" t="s">
        <v>89</v>
      </c>
      <c r="B208" s="184"/>
      <c r="C208" s="201" t="s">
        <v>244</v>
      </c>
      <c r="D208" s="186"/>
      <c r="E208" s="186"/>
      <c r="F208" s="187"/>
      <c r="G208" s="188">
        <f>G218</f>
        <v>0</v>
      </c>
      <c r="H208" s="188">
        <f>H218</f>
        <v>0</v>
      </c>
      <c r="I208" s="188">
        <v>0</v>
      </c>
      <c r="J208" s="188">
        <v>7576</v>
      </c>
      <c r="K208" s="188">
        <v>7636</v>
      </c>
      <c r="L208" s="189">
        <v>7696</v>
      </c>
    </row>
    <row r="209" spans="1:12" ht="12.75">
      <c r="A209" s="190">
        <v>610</v>
      </c>
      <c r="B209" s="205">
        <v>41</v>
      </c>
      <c r="C209" s="192" t="s">
        <v>98</v>
      </c>
      <c r="D209" s="193"/>
      <c r="E209" s="193"/>
      <c r="F209" s="194"/>
      <c r="G209" s="202"/>
      <c r="H209" s="202"/>
      <c r="I209" s="195"/>
      <c r="J209" s="195">
        <f>14520*20%</f>
        <v>2904</v>
      </c>
      <c r="K209" s="195">
        <f>15000*20%</f>
        <v>3000</v>
      </c>
      <c r="L209" s="196">
        <v>3020</v>
      </c>
    </row>
    <row r="210" spans="1:12" ht="12.75">
      <c r="A210" s="190">
        <v>610</v>
      </c>
      <c r="B210" s="205">
        <v>41</v>
      </c>
      <c r="C210" s="206" t="s">
        <v>239</v>
      </c>
      <c r="D210" s="193"/>
      <c r="E210" s="193"/>
      <c r="F210" s="194"/>
      <c r="G210" s="202"/>
      <c r="H210" s="202"/>
      <c r="I210" s="195"/>
      <c r="J210" s="195"/>
      <c r="K210" s="195">
        <f>5000*20%</f>
        <v>1000</v>
      </c>
      <c r="L210" s="196">
        <v>1000</v>
      </c>
    </row>
    <row r="211" spans="1:12" ht="12.75">
      <c r="A211" s="190">
        <v>620</v>
      </c>
      <c r="B211" s="191">
        <v>41</v>
      </c>
      <c r="C211" s="192" t="s">
        <v>40</v>
      </c>
      <c r="D211" s="193"/>
      <c r="E211" s="193"/>
      <c r="F211" s="194"/>
      <c r="G211" s="195"/>
      <c r="H211" s="195"/>
      <c r="I211" s="195"/>
      <c r="J211" s="195">
        <f>5100*20%</f>
        <v>1020</v>
      </c>
      <c r="K211" s="195">
        <f>5250*20%</f>
        <v>1050</v>
      </c>
      <c r="L211" s="196">
        <v>1060</v>
      </c>
    </row>
    <row r="212" spans="1:12" ht="12.75">
      <c r="A212" s="190">
        <v>620</v>
      </c>
      <c r="B212" s="191">
        <v>41</v>
      </c>
      <c r="C212" s="206" t="s">
        <v>240</v>
      </c>
      <c r="D212" s="193"/>
      <c r="E212" s="193"/>
      <c r="F212" s="194"/>
      <c r="G212" s="195"/>
      <c r="H212" s="195"/>
      <c r="I212" s="195"/>
      <c r="J212" s="195"/>
      <c r="K212" s="195">
        <f>3000*20%</f>
        <v>600</v>
      </c>
      <c r="L212" s="196">
        <v>600</v>
      </c>
    </row>
    <row r="213" spans="1:12" ht="12.75">
      <c r="A213" s="190" t="s">
        <v>130</v>
      </c>
      <c r="B213" s="191">
        <v>41</v>
      </c>
      <c r="C213" s="192" t="s">
        <v>99</v>
      </c>
      <c r="D213" s="193"/>
      <c r="E213" s="193"/>
      <c r="F213" s="194"/>
      <c r="G213" s="195"/>
      <c r="H213" s="195"/>
      <c r="I213" s="195"/>
      <c r="J213" s="195">
        <f>7980*20%</f>
        <v>1596</v>
      </c>
      <c r="K213" s="195">
        <f>7650*20%</f>
        <v>1530</v>
      </c>
      <c r="L213" s="196">
        <v>1560</v>
      </c>
    </row>
    <row r="214" spans="1:12" ht="12.75">
      <c r="A214" s="190" t="s">
        <v>130</v>
      </c>
      <c r="B214" s="191">
        <v>41</v>
      </c>
      <c r="C214" s="192" t="s">
        <v>100</v>
      </c>
      <c r="D214" s="193"/>
      <c r="E214" s="193"/>
      <c r="F214" s="194"/>
      <c r="G214" s="195"/>
      <c r="H214" s="195"/>
      <c r="I214" s="195"/>
      <c r="J214" s="195">
        <f>1780*20%</f>
        <v>356</v>
      </c>
      <c r="K214" s="195">
        <f>1780*20%</f>
        <v>356</v>
      </c>
      <c r="L214" s="196">
        <v>356</v>
      </c>
    </row>
    <row r="215" spans="1:12" ht="12.75">
      <c r="A215" s="190">
        <v>630</v>
      </c>
      <c r="B215" s="191">
        <v>41</v>
      </c>
      <c r="C215" s="192" t="s">
        <v>241</v>
      </c>
      <c r="D215" s="193"/>
      <c r="E215" s="193"/>
      <c r="F215" s="194"/>
      <c r="G215" s="195"/>
      <c r="H215" s="195"/>
      <c r="I215" s="195"/>
      <c r="J215" s="195">
        <f>500*20%</f>
        <v>100</v>
      </c>
      <c r="K215" s="195">
        <f>500*20%</f>
        <v>100</v>
      </c>
      <c r="L215" s="196">
        <v>100</v>
      </c>
    </row>
    <row r="216" spans="1:12" ht="12.75">
      <c r="A216" s="190">
        <v>620</v>
      </c>
      <c r="B216" s="191">
        <v>41</v>
      </c>
      <c r="C216" s="192" t="s">
        <v>242</v>
      </c>
      <c r="D216" s="193"/>
      <c r="E216" s="193"/>
      <c r="F216" s="194"/>
      <c r="G216" s="195"/>
      <c r="H216" s="195"/>
      <c r="I216" s="195"/>
      <c r="J216" s="195"/>
      <c r="K216" s="195"/>
      <c r="L216" s="196"/>
    </row>
    <row r="217" spans="1:12" ht="12.75">
      <c r="A217" s="190"/>
      <c r="B217" s="191"/>
      <c r="C217" s="206" t="s">
        <v>243</v>
      </c>
      <c r="D217" s="193"/>
      <c r="E217" s="193"/>
      <c r="F217" s="194"/>
      <c r="G217" s="195"/>
      <c r="H217" s="195"/>
      <c r="I217" s="195"/>
      <c r="J217" s="195">
        <f>8000*20%</f>
        <v>1600</v>
      </c>
      <c r="K217" s="195"/>
      <c r="L217" s="196"/>
    </row>
    <row r="218" spans="1:12" ht="12.75">
      <c r="A218" s="190"/>
      <c r="B218" s="191"/>
      <c r="C218" s="192"/>
      <c r="D218" s="193"/>
      <c r="E218" s="193"/>
      <c r="F218" s="197" t="s">
        <v>245</v>
      </c>
      <c r="G218" s="195"/>
      <c r="H218" s="195"/>
      <c r="I218" s="195"/>
      <c r="J218" s="195">
        <f>SUM(J209:J217)</f>
        <v>7576</v>
      </c>
      <c r="K218" s="195">
        <f>SUM(K209:K217)</f>
        <v>7636</v>
      </c>
      <c r="L218" s="196">
        <f>SUM(L209:L217)</f>
        <v>7696</v>
      </c>
    </row>
    <row r="219" spans="1:12" ht="12.75">
      <c r="A219" s="190"/>
      <c r="B219" s="191"/>
      <c r="C219" s="192"/>
      <c r="D219" s="193"/>
      <c r="E219" s="193"/>
      <c r="F219" s="194"/>
      <c r="G219" s="195"/>
      <c r="H219" s="195"/>
      <c r="I219" s="195"/>
      <c r="J219" s="195"/>
      <c r="K219" s="195"/>
      <c r="L219" s="196"/>
    </row>
    <row r="220" spans="1:12" ht="12.75">
      <c r="A220" s="204" t="s">
        <v>209</v>
      </c>
      <c r="B220" s="184"/>
      <c r="C220" s="201" t="s">
        <v>246</v>
      </c>
      <c r="D220" s="186"/>
      <c r="E220" s="186"/>
      <c r="F220" s="187"/>
      <c r="G220" s="188">
        <f>G230</f>
        <v>0</v>
      </c>
      <c r="H220" s="188">
        <f>H230</f>
        <v>0</v>
      </c>
      <c r="I220" s="188">
        <v>0</v>
      </c>
      <c r="J220" s="188">
        <v>11364</v>
      </c>
      <c r="K220" s="188">
        <v>11454</v>
      </c>
      <c r="L220" s="189">
        <v>11544</v>
      </c>
    </row>
    <row r="221" spans="1:12" ht="12.75">
      <c r="A221" s="190">
        <v>610</v>
      </c>
      <c r="B221" s="205">
        <v>41</v>
      </c>
      <c r="C221" s="192" t="s">
        <v>98</v>
      </c>
      <c r="D221" s="193"/>
      <c r="E221" s="193"/>
      <c r="F221" s="194"/>
      <c r="G221" s="202"/>
      <c r="H221" s="202"/>
      <c r="I221" s="195"/>
      <c r="J221" s="195">
        <f>14520*30%</f>
        <v>4356</v>
      </c>
      <c r="K221" s="195">
        <f>15000*30%</f>
        <v>4500</v>
      </c>
      <c r="L221" s="196">
        <v>4530</v>
      </c>
    </row>
    <row r="222" spans="1:12" ht="12.75">
      <c r="A222" s="190">
        <v>610</v>
      </c>
      <c r="B222" s="205">
        <v>41</v>
      </c>
      <c r="C222" s="206" t="s">
        <v>239</v>
      </c>
      <c r="D222" s="193"/>
      <c r="E222" s="193"/>
      <c r="F222" s="194"/>
      <c r="G222" s="202"/>
      <c r="H222" s="202"/>
      <c r="I222" s="195"/>
      <c r="J222" s="195"/>
      <c r="K222" s="195">
        <f>5000*30%</f>
        <v>1500</v>
      </c>
      <c r="L222" s="196">
        <v>1500</v>
      </c>
    </row>
    <row r="223" spans="1:12" ht="12.75">
      <c r="A223" s="190">
        <v>620</v>
      </c>
      <c r="B223" s="191">
        <v>41</v>
      </c>
      <c r="C223" s="192" t="s">
        <v>40</v>
      </c>
      <c r="D223" s="193"/>
      <c r="E223" s="193"/>
      <c r="F223" s="194"/>
      <c r="G223" s="195"/>
      <c r="H223" s="195"/>
      <c r="I223" s="195"/>
      <c r="J223" s="195">
        <f>5100*30%</f>
        <v>1530</v>
      </c>
      <c r="K223" s="195">
        <f>5250*30%</f>
        <v>1575</v>
      </c>
      <c r="L223" s="196">
        <v>1590</v>
      </c>
    </row>
    <row r="224" spans="1:12" ht="12.75">
      <c r="A224" s="190">
        <v>620</v>
      </c>
      <c r="B224" s="191">
        <v>41</v>
      </c>
      <c r="C224" s="206" t="s">
        <v>240</v>
      </c>
      <c r="D224" s="193"/>
      <c r="E224" s="193"/>
      <c r="F224" s="194"/>
      <c r="G224" s="195"/>
      <c r="H224" s="195"/>
      <c r="I224" s="195"/>
      <c r="J224" s="195"/>
      <c r="K224" s="195">
        <f>3000*30%</f>
        <v>900</v>
      </c>
      <c r="L224" s="196">
        <v>900</v>
      </c>
    </row>
    <row r="225" spans="1:12" ht="12.75">
      <c r="A225" s="190" t="s">
        <v>130</v>
      </c>
      <c r="B225" s="191">
        <v>41</v>
      </c>
      <c r="C225" s="192" t="s">
        <v>99</v>
      </c>
      <c r="D225" s="193"/>
      <c r="E225" s="193"/>
      <c r="F225" s="194"/>
      <c r="G225" s="195"/>
      <c r="H225" s="195"/>
      <c r="I225" s="195"/>
      <c r="J225" s="195">
        <f>7980*30%</f>
        <v>2394</v>
      </c>
      <c r="K225" s="195">
        <f>7650*30%</f>
        <v>2295</v>
      </c>
      <c r="L225" s="196">
        <v>2340</v>
      </c>
    </row>
    <row r="226" spans="1:12" ht="12.75">
      <c r="A226" s="190" t="s">
        <v>130</v>
      </c>
      <c r="B226" s="191">
        <v>41</v>
      </c>
      <c r="C226" s="192" t="s">
        <v>100</v>
      </c>
      <c r="D226" s="193"/>
      <c r="E226" s="193"/>
      <c r="F226" s="194"/>
      <c r="G226" s="195"/>
      <c r="H226" s="195"/>
      <c r="I226" s="195"/>
      <c r="J226" s="195">
        <f>1780*30%</f>
        <v>534</v>
      </c>
      <c r="K226" s="195">
        <f>1780*30%</f>
        <v>534</v>
      </c>
      <c r="L226" s="196">
        <v>534</v>
      </c>
    </row>
    <row r="227" spans="1:12" ht="12.75">
      <c r="A227" s="190">
        <v>630</v>
      </c>
      <c r="B227" s="191">
        <v>41</v>
      </c>
      <c r="C227" s="192" t="s">
        <v>241</v>
      </c>
      <c r="D227" s="193"/>
      <c r="E227" s="193"/>
      <c r="F227" s="194"/>
      <c r="G227" s="195"/>
      <c r="H227" s="195"/>
      <c r="I227" s="195"/>
      <c r="J227" s="195">
        <f>500*30%</f>
        <v>150</v>
      </c>
      <c r="K227" s="195">
        <f>500*30%</f>
        <v>150</v>
      </c>
      <c r="L227" s="196">
        <v>150</v>
      </c>
    </row>
    <row r="228" spans="1:12" ht="12.75">
      <c r="A228" s="190">
        <v>620</v>
      </c>
      <c r="B228" s="191">
        <v>41</v>
      </c>
      <c r="C228" s="192" t="s">
        <v>242</v>
      </c>
      <c r="D228" s="193"/>
      <c r="E228" s="193"/>
      <c r="F228" s="194"/>
      <c r="G228" s="195"/>
      <c r="H228" s="195"/>
      <c r="I228" s="195"/>
      <c r="J228" s="195"/>
      <c r="K228" s="195"/>
      <c r="L228" s="196"/>
    </row>
    <row r="229" spans="1:12" ht="12.75">
      <c r="A229" s="190"/>
      <c r="B229" s="191"/>
      <c r="C229" s="206" t="s">
        <v>243</v>
      </c>
      <c r="D229" s="193"/>
      <c r="E229" s="193"/>
      <c r="F229" s="194"/>
      <c r="G229" s="195"/>
      <c r="H229" s="195"/>
      <c r="I229" s="195"/>
      <c r="J229" s="195">
        <f>8000*30%</f>
        <v>2400</v>
      </c>
      <c r="K229" s="195"/>
      <c r="L229" s="196"/>
    </row>
    <row r="230" spans="1:12" ht="12.75">
      <c r="A230" s="190"/>
      <c r="B230" s="191"/>
      <c r="C230" s="192"/>
      <c r="D230" s="193"/>
      <c r="E230" s="193"/>
      <c r="F230" s="197" t="s">
        <v>233</v>
      </c>
      <c r="G230" s="195"/>
      <c r="H230" s="195"/>
      <c r="I230" s="195"/>
      <c r="J230" s="195">
        <f>SUM(J221:J229)</f>
        <v>11364</v>
      </c>
      <c r="K230" s="195">
        <f>SUM(K221:K229)</f>
        <v>11454</v>
      </c>
      <c r="L230" s="196">
        <f>SUM(L221:L229)</f>
        <v>11544</v>
      </c>
    </row>
    <row r="231" spans="1:12" ht="12.75">
      <c r="A231" s="204" t="s">
        <v>210</v>
      </c>
      <c r="B231" s="184"/>
      <c r="C231" s="201" t="s">
        <v>247</v>
      </c>
      <c r="D231" s="186"/>
      <c r="E231" s="186"/>
      <c r="F231" s="187"/>
      <c r="G231" s="188">
        <f>G241</f>
        <v>0</v>
      </c>
      <c r="H231" s="188">
        <f>H241</f>
        <v>0</v>
      </c>
      <c r="I231" s="188">
        <v>0</v>
      </c>
      <c r="J231" s="188">
        <v>18940</v>
      </c>
      <c r="K231" s="188">
        <v>19090</v>
      </c>
      <c r="L231" s="189">
        <v>19240</v>
      </c>
    </row>
    <row r="232" spans="1:12" ht="12.75">
      <c r="A232" s="190">
        <v>610</v>
      </c>
      <c r="B232" s="205">
        <v>41</v>
      </c>
      <c r="C232" s="192" t="s">
        <v>98</v>
      </c>
      <c r="D232" s="193"/>
      <c r="E232" s="193"/>
      <c r="F232" s="194"/>
      <c r="G232" s="202"/>
      <c r="H232" s="202"/>
      <c r="I232" s="195"/>
      <c r="J232" s="195">
        <f>14520*50%</f>
        <v>7260</v>
      </c>
      <c r="K232" s="195">
        <v>7500</v>
      </c>
      <c r="L232" s="195">
        <v>7550</v>
      </c>
    </row>
    <row r="233" spans="1:12" ht="12.75">
      <c r="A233" s="190">
        <v>610</v>
      </c>
      <c r="B233" s="205">
        <v>41</v>
      </c>
      <c r="C233" s="206" t="s">
        <v>239</v>
      </c>
      <c r="D233" s="193"/>
      <c r="E233" s="193"/>
      <c r="F233" s="194"/>
      <c r="G233" s="202"/>
      <c r="H233" s="202"/>
      <c r="I233" s="195"/>
      <c r="J233" s="195"/>
      <c r="K233" s="195">
        <v>2500</v>
      </c>
      <c r="L233" s="195">
        <v>2500</v>
      </c>
    </row>
    <row r="234" spans="1:12" ht="12.75">
      <c r="A234" s="190">
        <v>620</v>
      </c>
      <c r="B234" s="191">
        <v>41</v>
      </c>
      <c r="C234" s="192" t="s">
        <v>40</v>
      </c>
      <c r="D234" s="193"/>
      <c r="E234" s="193"/>
      <c r="F234" s="194"/>
      <c r="G234" s="195"/>
      <c r="H234" s="195"/>
      <c r="I234" s="195"/>
      <c r="J234" s="195">
        <f>5100*50%</f>
        <v>2550</v>
      </c>
      <c r="K234" s="195">
        <v>2625</v>
      </c>
      <c r="L234" s="195">
        <v>2650</v>
      </c>
    </row>
    <row r="235" spans="1:12" ht="12.75">
      <c r="A235" s="190">
        <v>620</v>
      </c>
      <c r="B235" s="191">
        <v>41</v>
      </c>
      <c r="C235" s="206" t="s">
        <v>240</v>
      </c>
      <c r="D235" s="193"/>
      <c r="E235" s="193"/>
      <c r="F235" s="194"/>
      <c r="G235" s="195"/>
      <c r="H235" s="195"/>
      <c r="I235" s="195"/>
      <c r="J235" s="195"/>
      <c r="K235" s="195">
        <v>1500</v>
      </c>
      <c r="L235" s="195">
        <v>1500</v>
      </c>
    </row>
    <row r="236" spans="1:12" ht="12.75">
      <c r="A236" s="190" t="s">
        <v>130</v>
      </c>
      <c r="B236" s="191">
        <v>41</v>
      </c>
      <c r="C236" s="192" t="s">
        <v>99</v>
      </c>
      <c r="D236" s="193"/>
      <c r="E236" s="193"/>
      <c r="F236" s="194"/>
      <c r="G236" s="195"/>
      <c r="H236" s="195"/>
      <c r="I236" s="195"/>
      <c r="J236" s="195">
        <f>7980*50%</f>
        <v>3990</v>
      </c>
      <c r="K236" s="195">
        <v>3825</v>
      </c>
      <c r="L236" s="195">
        <v>3900</v>
      </c>
    </row>
    <row r="237" spans="1:12" ht="12.75">
      <c r="A237" s="190" t="s">
        <v>130</v>
      </c>
      <c r="B237" s="191">
        <v>41</v>
      </c>
      <c r="C237" s="192" t="s">
        <v>100</v>
      </c>
      <c r="D237" s="193"/>
      <c r="E237" s="193"/>
      <c r="F237" s="194"/>
      <c r="G237" s="195"/>
      <c r="H237" s="195"/>
      <c r="I237" s="195"/>
      <c r="J237" s="195">
        <f>1780*50%</f>
        <v>890</v>
      </c>
      <c r="K237" s="195">
        <v>890</v>
      </c>
      <c r="L237" s="195">
        <v>890</v>
      </c>
    </row>
    <row r="238" spans="1:12" ht="12.75">
      <c r="A238" s="190">
        <v>630</v>
      </c>
      <c r="B238" s="191">
        <v>41</v>
      </c>
      <c r="C238" s="192" t="s">
        <v>241</v>
      </c>
      <c r="D238" s="193"/>
      <c r="E238" s="193"/>
      <c r="F238" s="194"/>
      <c r="G238" s="195"/>
      <c r="H238" s="195"/>
      <c r="I238" s="195"/>
      <c r="J238" s="195">
        <f>500*50%</f>
        <v>250</v>
      </c>
      <c r="K238" s="195">
        <v>250</v>
      </c>
      <c r="L238" s="195">
        <v>250</v>
      </c>
    </row>
    <row r="239" spans="1:12" ht="12.75">
      <c r="A239" s="190">
        <v>620</v>
      </c>
      <c r="B239" s="191">
        <v>41</v>
      </c>
      <c r="C239" s="192" t="s">
        <v>242</v>
      </c>
      <c r="D239" s="193"/>
      <c r="E239" s="193"/>
      <c r="F239" s="194"/>
      <c r="G239" s="195"/>
      <c r="H239" s="195"/>
      <c r="I239" s="195"/>
      <c r="J239" s="195"/>
      <c r="K239" s="195"/>
      <c r="L239" s="196"/>
    </row>
    <row r="240" spans="1:12" ht="12.75">
      <c r="A240" s="190"/>
      <c r="B240" s="191"/>
      <c r="C240" s="206" t="s">
        <v>243</v>
      </c>
      <c r="D240" s="193"/>
      <c r="E240" s="193"/>
      <c r="F240" s="194"/>
      <c r="G240" s="195"/>
      <c r="H240" s="195"/>
      <c r="I240" s="195"/>
      <c r="J240" s="195">
        <f>8000*50%</f>
        <v>4000</v>
      </c>
      <c r="K240" s="195"/>
      <c r="L240" s="196"/>
    </row>
    <row r="241" spans="1:12" ht="12.75">
      <c r="A241" s="190"/>
      <c r="B241" s="191"/>
      <c r="C241" s="192"/>
      <c r="D241" s="193"/>
      <c r="E241" s="193"/>
      <c r="F241" s="194"/>
      <c r="G241" s="195"/>
      <c r="H241" s="195"/>
      <c r="I241" s="195"/>
      <c r="J241" s="195"/>
      <c r="K241" s="195"/>
      <c r="L241" s="196"/>
    </row>
    <row r="242" spans="1:12" ht="12.75">
      <c r="A242" s="190"/>
      <c r="B242" s="191"/>
      <c r="C242" s="192"/>
      <c r="D242" s="193"/>
      <c r="E242" s="193"/>
      <c r="F242" s="197" t="s">
        <v>233</v>
      </c>
      <c r="G242" s="195"/>
      <c r="H242" s="195"/>
      <c r="I242" s="195"/>
      <c r="J242" s="195">
        <f>SUM(J232:J241)</f>
        <v>18940</v>
      </c>
      <c r="K242" s="195">
        <f>SUM(K232:K241)</f>
        <v>19090</v>
      </c>
      <c r="L242" s="196">
        <f>SUM(L232:L241)</f>
        <v>19240</v>
      </c>
    </row>
    <row r="243" spans="1:12" ht="12.75">
      <c r="A243" s="190"/>
      <c r="B243" s="191"/>
      <c r="C243" s="192"/>
      <c r="D243" s="193"/>
      <c r="E243" s="193"/>
      <c r="F243" s="194"/>
      <c r="G243" s="207"/>
      <c r="H243" s="207"/>
      <c r="I243" s="207"/>
      <c r="J243" s="207"/>
      <c r="K243" s="207"/>
      <c r="L243" s="208"/>
    </row>
    <row r="244" spans="1:12" ht="12.75">
      <c r="A244" s="209" t="s">
        <v>129</v>
      </c>
      <c r="B244" s="210"/>
      <c r="C244" s="211" t="s">
        <v>127</v>
      </c>
      <c r="D244" s="212"/>
      <c r="E244" s="212"/>
      <c r="F244" s="213"/>
      <c r="G244" s="214">
        <v>38</v>
      </c>
      <c r="H244" s="214">
        <v>185</v>
      </c>
      <c r="I244" s="210">
        <v>434</v>
      </c>
      <c r="J244" s="214">
        <v>150</v>
      </c>
      <c r="K244" s="214">
        <v>150</v>
      </c>
      <c r="L244" s="215">
        <v>150</v>
      </c>
    </row>
    <row r="245" spans="1:12" ht="12.75">
      <c r="A245" s="190">
        <v>642</v>
      </c>
      <c r="B245" s="191">
        <v>111</v>
      </c>
      <c r="C245" s="192" t="s">
        <v>128</v>
      </c>
      <c r="D245" s="193"/>
      <c r="E245" s="193"/>
      <c r="F245" s="194"/>
      <c r="G245" s="195">
        <v>38</v>
      </c>
      <c r="H245" s="195">
        <v>185</v>
      </c>
      <c r="I245" s="191">
        <v>434</v>
      </c>
      <c r="J245" s="195">
        <v>150</v>
      </c>
      <c r="K245" s="195">
        <v>150</v>
      </c>
      <c r="L245" s="196">
        <v>150</v>
      </c>
    </row>
    <row r="246" spans="1:12" ht="12.75">
      <c r="A246" s="205"/>
      <c r="B246" s="205"/>
      <c r="C246" s="216" t="s">
        <v>106</v>
      </c>
      <c r="D246" s="172"/>
      <c r="E246" s="172"/>
      <c r="F246" s="173"/>
      <c r="G246" s="217"/>
      <c r="H246" s="217"/>
      <c r="I246" s="217"/>
      <c r="J246" s="217"/>
      <c r="K246" s="217"/>
      <c r="L246" s="218"/>
    </row>
    <row r="247" spans="1:12" ht="12.75">
      <c r="A247" s="219" t="s">
        <v>248</v>
      </c>
      <c r="B247" s="91"/>
      <c r="C247" s="91"/>
      <c r="D247" s="91"/>
      <c r="E247" s="91"/>
      <c r="F247" s="91"/>
      <c r="G247" s="220">
        <f aca="true" t="shared" si="32" ref="G247:L247">G156+G158+G244</f>
        <v>342097</v>
      </c>
      <c r="H247" s="220">
        <f t="shared" si="32"/>
        <v>356239</v>
      </c>
      <c r="I247" s="220">
        <f t="shared" si="32"/>
        <v>370625</v>
      </c>
      <c r="J247" s="220">
        <f t="shared" si="32"/>
        <v>355350</v>
      </c>
      <c r="K247" s="220">
        <f t="shared" si="32"/>
        <v>357550</v>
      </c>
      <c r="L247" s="220">
        <f t="shared" si="32"/>
        <v>357550</v>
      </c>
    </row>
    <row r="248" spans="1:12" ht="12.75">
      <c r="A248" s="219" t="s">
        <v>249</v>
      </c>
      <c r="B248" s="91"/>
      <c r="C248" s="91"/>
      <c r="D248" s="91"/>
      <c r="E248" s="91"/>
      <c r="F248" s="91"/>
      <c r="G248" s="220">
        <f aca="true" t="shared" si="33" ref="G248:L248">G150+G189+G196</f>
        <v>104639</v>
      </c>
      <c r="H248" s="220">
        <f t="shared" si="33"/>
        <v>126449</v>
      </c>
      <c r="I248" s="220">
        <f t="shared" si="33"/>
        <v>134603</v>
      </c>
      <c r="J248" s="220">
        <f t="shared" si="33"/>
        <v>134500</v>
      </c>
      <c r="K248" s="220">
        <f t="shared" si="33"/>
        <v>135800</v>
      </c>
      <c r="L248" s="220">
        <f t="shared" si="33"/>
        <v>137100</v>
      </c>
    </row>
    <row r="249" spans="1:12" ht="12.75">
      <c r="A249" s="219"/>
      <c r="B249" s="91"/>
      <c r="C249" s="91"/>
      <c r="D249" s="91"/>
      <c r="E249" s="91"/>
      <c r="F249" s="91"/>
      <c r="G249" s="220"/>
      <c r="H249" s="220"/>
      <c r="I249" s="220"/>
      <c r="J249" s="220"/>
      <c r="K249" s="220"/>
      <c r="L249" s="220"/>
    </row>
    <row r="250" spans="1:12" ht="12.75">
      <c r="A250" s="219"/>
      <c r="B250" s="91"/>
      <c r="C250" s="91"/>
      <c r="D250" s="91"/>
      <c r="E250" s="91"/>
      <c r="F250" s="91"/>
      <c r="G250" s="220"/>
      <c r="H250" s="220"/>
      <c r="I250" s="220"/>
      <c r="J250" s="220"/>
      <c r="K250" s="220"/>
      <c r="L250" s="220"/>
    </row>
    <row r="251" spans="1:12" ht="12.75">
      <c r="A251" s="219"/>
      <c r="B251" s="91"/>
      <c r="C251" s="91"/>
      <c r="D251" s="91"/>
      <c r="E251" s="91"/>
      <c r="F251" s="91"/>
      <c r="G251" s="220"/>
      <c r="H251" s="220"/>
      <c r="I251" s="220"/>
      <c r="J251" s="220"/>
      <c r="K251" s="220"/>
      <c r="L251" s="220"/>
    </row>
    <row r="252" spans="1:12" ht="12.75">
      <c r="A252" s="219"/>
      <c r="B252" s="91"/>
      <c r="C252" s="91"/>
      <c r="D252" s="91"/>
      <c r="E252" s="91"/>
      <c r="F252" s="91"/>
      <c r="G252" s="220"/>
      <c r="H252" s="220"/>
      <c r="I252" s="220"/>
      <c r="J252" s="220"/>
      <c r="K252" s="220"/>
      <c r="L252" s="220"/>
    </row>
    <row r="253" spans="1:12" ht="12.75">
      <c r="A253" s="6" t="s">
        <v>34</v>
      </c>
      <c r="B253" s="7" t="s">
        <v>2</v>
      </c>
      <c r="C253" s="8" t="s">
        <v>107</v>
      </c>
      <c r="D253" s="8"/>
      <c r="E253" s="8"/>
      <c r="F253" s="8"/>
      <c r="G253" s="144"/>
      <c r="H253" s="145" t="s">
        <v>131</v>
      </c>
      <c r="I253" s="146"/>
      <c r="J253" s="290" t="s">
        <v>134</v>
      </c>
      <c r="K253" s="291"/>
      <c r="L253" s="292"/>
    </row>
    <row r="254" spans="1:12" ht="12.75">
      <c r="A254" s="10" t="s">
        <v>36</v>
      </c>
      <c r="B254" s="11" t="s">
        <v>5</v>
      </c>
      <c r="C254" s="4"/>
      <c r="D254" s="4"/>
      <c r="E254" s="4"/>
      <c r="F254" s="4"/>
      <c r="G254" s="147" t="s">
        <v>123</v>
      </c>
      <c r="H254" s="148" t="s">
        <v>123</v>
      </c>
      <c r="I254" s="147" t="s">
        <v>132</v>
      </c>
      <c r="J254" s="149">
        <v>2015</v>
      </c>
      <c r="K254" s="147">
        <v>2016</v>
      </c>
      <c r="L254" s="149">
        <v>2017</v>
      </c>
    </row>
    <row r="255" spans="1:12" ht="12.75">
      <c r="A255" s="80"/>
      <c r="B255" s="81"/>
      <c r="C255" s="1"/>
      <c r="D255" s="2"/>
      <c r="E255" s="2"/>
      <c r="F255" s="2"/>
      <c r="G255" s="150">
        <v>2012</v>
      </c>
      <c r="H255" s="151">
        <v>2013</v>
      </c>
      <c r="I255" s="150" t="s">
        <v>133</v>
      </c>
      <c r="J255" s="152"/>
      <c r="K255" s="150"/>
      <c r="L255" s="152"/>
    </row>
    <row r="256" spans="1:12" ht="12.75">
      <c r="A256" s="69" t="s">
        <v>37</v>
      </c>
      <c r="B256" s="82"/>
      <c r="C256" s="83" t="s">
        <v>38</v>
      </c>
      <c r="D256" s="84"/>
      <c r="E256" s="84"/>
      <c r="F256" s="84"/>
      <c r="G256" s="162">
        <v>33406.9</v>
      </c>
      <c r="H256" s="163">
        <v>6400</v>
      </c>
      <c r="I256" s="162">
        <v>5000</v>
      </c>
      <c r="J256" s="163">
        <v>0</v>
      </c>
      <c r="K256" s="163">
        <v>0</v>
      </c>
      <c r="L256" s="163">
        <v>0</v>
      </c>
    </row>
    <row r="257" spans="1:12" ht="12.75">
      <c r="A257" s="20" t="s">
        <v>135</v>
      </c>
      <c r="B257" s="62"/>
      <c r="C257" s="32" t="s">
        <v>136</v>
      </c>
      <c r="D257" s="33"/>
      <c r="E257" s="33"/>
      <c r="F257" s="34"/>
      <c r="G257" s="19">
        <v>33406.9</v>
      </c>
      <c r="H257" s="19">
        <v>6400</v>
      </c>
      <c r="I257" s="19">
        <v>5000</v>
      </c>
      <c r="J257" s="19">
        <v>0</v>
      </c>
      <c r="K257" s="19">
        <v>0</v>
      </c>
      <c r="L257" s="19">
        <v>0</v>
      </c>
    </row>
    <row r="258" spans="1:12" ht="12.75">
      <c r="A258" s="46"/>
      <c r="B258" s="46">
        <v>713</v>
      </c>
      <c r="C258" s="92" t="s">
        <v>256</v>
      </c>
      <c r="D258" s="93"/>
      <c r="E258" s="93"/>
      <c r="F258" s="160"/>
      <c r="G258" s="95">
        <v>0</v>
      </c>
      <c r="H258" s="95">
        <v>1400</v>
      </c>
      <c r="I258" s="95">
        <v>0</v>
      </c>
      <c r="J258" s="95">
        <v>0</v>
      </c>
      <c r="K258" s="95">
        <v>0</v>
      </c>
      <c r="L258" s="95">
        <v>0</v>
      </c>
    </row>
    <row r="259" spans="1:12" ht="12.75">
      <c r="A259" s="46"/>
      <c r="B259" s="46">
        <v>714</v>
      </c>
      <c r="C259" s="92" t="s">
        <v>253</v>
      </c>
      <c r="D259" s="93"/>
      <c r="E259" s="93"/>
      <c r="F259" s="160"/>
      <c r="G259" s="95">
        <v>11040</v>
      </c>
      <c r="H259" s="95">
        <v>0</v>
      </c>
      <c r="I259" s="95">
        <v>0</v>
      </c>
      <c r="J259" s="47">
        <v>0</v>
      </c>
      <c r="K259" s="47">
        <v>0</v>
      </c>
      <c r="L259" s="47">
        <v>0</v>
      </c>
    </row>
    <row r="260" spans="1:12" ht="12.75">
      <c r="A260" s="46"/>
      <c r="B260" s="46">
        <v>716</v>
      </c>
      <c r="C260" s="92" t="s">
        <v>257</v>
      </c>
      <c r="D260" s="93"/>
      <c r="E260" s="93"/>
      <c r="F260" s="160"/>
      <c r="G260" s="95">
        <v>0</v>
      </c>
      <c r="H260" s="95">
        <v>5000</v>
      </c>
      <c r="I260" s="95">
        <v>5000</v>
      </c>
      <c r="J260" s="47">
        <v>0</v>
      </c>
      <c r="K260" s="47">
        <v>0</v>
      </c>
      <c r="L260" s="47">
        <v>0</v>
      </c>
    </row>
    <row r="261" spans="1:12" ht="12.75">
      <c r="A261" s="28"/>
      <c r="B261" s="28">
        <v>717</v>
      </c>
      <c r="C261" s="23" t="s">
        <v>254</v>
      </c>
      <c r="D261" s="24"/>
      <c r="E261" s="24"/>
      <c r="F261" s="29"/>
      <c r="G261" s="27">
        <v>2587.2</v>
      </c>
      <c r="H261" s="27">
        <v>0</v>
      </c>
      <c r="I261" s="27">
        <v>0</v>
      </c>
      <c r="J261" s="47">
        <v>0</v>
      </c>
      <c r="K261" s="47">
        <v>0</v>
      </c>
      <c r="L261" s="47">
        <v>0</v>
      </c>
    </row>
    <row r="262" spans="1:12" ht="12.75">
      <c r="A262" s="28"/>
      <c r="B262" s="28">
        <v>717</v>
      </c>
      <c r="C262" s="23" t="s">
        <v>255</v>
      </c>
      <c r="D262" s="24"/>
      <c r="E262" s="24"/>
      <c r="F262" s="29"/>
      <c r="G262" s="27">
        <v>19779.7</v>
      </c>
      <c r="H262" s="27">
        <v>0</v>
      </c>
      <c r="I262" s="27">
        <v>0</v>
      </c>
      <c r="J262" s="22">
        <v>0</v>
      </c>
      <c r="K262" s="22">
        <v>0</v>
      </c>
      <c r="L262" s="22">
        <v>0</v>
      </c>
    </row>
    <row r="263" spans="1:12" ht="12.75">
      <c r="A263" s="69" t="s">
        <v>61</v>
      </c>
      <c r="B263" s="86"/>
      <c r="C263" s="87" t="s">
        <v>62</v>
      </c>
      <c r="D263" s="99"/>
      <c r="E263" s="99"/>
      <c r="F263" s="100"/>
      <c r="G263" s="66">
        <v>0</v>
      </c>
      <c r="H263" s="66">
        <v>0</v>
      </c>
      <c r="I263" s="66">
        <v>146</v>
      </c>
      <c r="J263" s="66">
        <v>6446</v>
      </c>
      <c r="K263" s="66">
        <v>21757</v>
      </c>
      <c r="L263" s="66">
        <v>18760</v>
      </c>
    </row>
    <row r="264" spans="1:12" ht="12.75">
      <c r="A264" s="102" t="s">
        <v>63</v>
      </c>
      <c r="B264" s="20"/>
      <c r="C264" s="103" t="s">
        <v>64</v>
      </c>
      <c r="D264" s="103"/>
      <c r="E264" s="103"/>
      <c r="F264" s="103"/>
      <c r="G264" s="19">
        <v>0</v>
      </c>
      <c r="H264" s="19">
        <v>0</v>
      </c>
      <c r="I264" s="19">
        <v>146</v>
      </c>
      <c r="J264" s="19">
        <v>6446</v>
      </c>
      <c r="K264" s="19">
        <v>21757</v>
      </c>
      <c r="L264" s="19">
        <v>18760</v>
      </c>
    </row>
    <row r="265" spans="1:12" ht="12.75">
      <c r="A265" s="28"/>
      <c r="B265" s="28">
        <v>717</v>
      </c>
      <c r="C265" s="23" t="s">
        <v>258</v>
      </c>
      <c r="D265" s="24"/>
      <c r="E265" s="24"/>
      <c r="F265" s="29"/>
      <c r="G265" s="27">
        <v>0</v>
      </c>
      <c r="H265" s="27">
        <v>0</v>
      </c>
      <c r="I265" s="27">
        <v>146</v>
      </c>
      <c r="J265" s="27">
        <v>6446</v>
      </c>
      <c r="K265" s="27">
        <v>21757</v>
      </c>
      <c r="L265" s="27">
        <v>18760</v>
      </c>
    </row>
    <row r="266" spans="1:12" ht="12.75">
      <c r="A266" s="69" t="s">
        <v>75</v>
      </c>
      <c r="B266" s="86"/>
      <c r="C266" s="87" t="s">
        <v>76</v>
      </c>
      <c r="D266" s="88"/>
      <c r="E266" s="88"/>
      <c r="F266" s="89"/>
      <c r="G266" s="66">
        <v>0</v>
      </c>
      <c r="H266" s="66">
        <v>2561.19</v>
      </c>
      <c r="I266" s="66">
        <v>0</v>
      </c>
      <c r="J266" s="66">
        <v>0</v>
      </c>
      <c r="K266" s="104">
        <v>0</v>
      </c>
      <c r="L266" s="69">
        <v>0</v>
      </c>
    </row>
    <row r="267" spans="1:12" ht="12.75">
      <c r="A267" s="102" t="s">
        <v>77</v>
      </c>
      <c r="B267" s="20"/>
      <c r="C267" s="32" t="s">
        <v>78</v>
      </c>
      <c r="D267" s="33"/>
      <c r="E267" s="33"/>
      <c r="F267" s="34"/>
      <c r="G267" s="19">
        <v>0</v>
      </c>
      <c r="H267" s="19">
        <v>2561.19</v>
      </c>
      <c r="I267" s="19">
        <v>0</v>
      </c>
      <c r="J267" s="19">
        <v>0</v>
      </c>
      <c r="K267" s="20">
        <v>0</v>
      </c>
      <c r="L267" s="20">
        <v>0</v>
      </c>
    </row>
    <row r="268" spans="1:12" ht="12.75">
      <c r="A268" s="28">
        <v>717</v>
      </c>
      <c r="B268" s="28">
        <v>717</v>
      </c>
      <c r="C268" s="23" t="s">
        <v>259</v>
      </c>
      <c r="D268" s="24"/>
      <c r="E268" s="24"/>
      <c r="F268" s="29"/>
      <c r="G268" s="27">
        <v>0</v>
      </c>
      <c r="H268" s="27">
        <v>2561.19</v>
      </c>
      <c r="I268" s="22">
        <v>0</v>
      </c>
      <c r="J268" s="22">
        <v>0</v>
      </c>
      <c r="K268" s="22">
        <v>0</v>
      </c>
      <c r="L268" s="22">
        <v>0</v>
      </c>
    </row>
    <row r="269" spans="1:12" ht="12.75">
      <c r="A269" s="105"/>
      <c r="B269" s="38"/>
      <c r="C269" s="39" t="s">
        <v>108</v>
      </c>
      <c r="D269" s="40"/>
      <c r="E269" s="40"/>
      <c r="F269" s="41"/>
      <c r="G269" s="42">
        <v>33406.9</v>
      </c>
      <c r="H269" s="42">
        <v>8961</v>
      </c>
      <c r="I269" s="42">
        <v>5146</v>
      </c>
      <c r="J269" s="42">
        <v>6446</v>
      </c>
      <c r="K269" s="42">
        <v>21757</v>
      </c>
      <c r="L269" s="42">
        <v>18760</v>
      </c>
    </row>
    <row r="270" spans="1:12" ht="12.75">
      <c r="A270" s="122"/>
      <c r="B270" s="68"/>
      <c r="C270" s="56"/>
      <c r="D270" s="56"/>
      <c r="E270" s="56"/>
      <c r="F270" s="56"/>
      <c r="G270" s="72"/>
      <c r="H270" s="72"/>
      <c r="I270" s="72"/>
      <c r="J270" s="72"/>
      <c r="K270" s="72"/>
      <c r="L270" s="72"/>
    </row>
    <row r="271" spans="1:12" ht="12.75">
      <c r="A271" s="68"/>
      <c r="B271" s="68"/>
      <c r="C271" s="1"/>
      <c r="D271" s="1"/>
      <c r="E271" s="1"/>
      <c r="F271" s="1"/>
      <c r="G271" s="43"/>
      <c r="H271" s="43"/>
      <c r="I271" s="43"/>
      <c r="J271" s="43"/>
      <c r="K271" s="43"/>
      <c r="L271" s="43"/>
    </row>
    <row r="272" spans="1:12" ht="12.75">
      <c r="A272" s="68"/>
      <c r="B272" s="68"/>
      <c r="C272" s="1"/>
      <c r="D272" s="1"/>
      <c r="E272" s="1"/>
      <c r="F272" s="1"/>
      <c r="G272" s="43"/>
      <c r="H272" s="43"/>
      <c r="I272" s="43"/>
      <c r="J272" s="43"/>
      <c r="K272" s="43"/>
      <c r="L272" s="43"/>
    </row>
    <row r="273" spans="1:12" ht="12.75">
      <c r="A273" s="68"/>
      <c r="B273" s="68"/>
      <c r="C273" s="1"/>
      <c r="D273" s="1"/>
      <c r="E273" s="1"/>
      <c r="F273" s="1"/>
      <c r="G273" s="43"/>
      <c r="H273" s="43"/>
      <c r="I273" s="43"/>
      <c r="J273" s="43"/>
      <c r="K273" s="43"/>
      <c r="L273" s="43"/>
    </row>
    <row r="274" spans="1:12" ht="12.75">
      <c r="A274" s="68"/>
      <c r="B274" s="68"/>
      <c r="C274" s="1"/>
      <c r="D274" s="1"/>
      <c r="E274" s="1"/>
      <c r="F274" s="1"/>
      <c r="G274" s="43"/>
      <c r="H274" s="43"/>
      <c r="I274" s="43"/>
      <c r="J274" s="43"/>
      <c r="K274" s="43"/>
      <c r="L274" s="43"/>
    </row>
    <row r="275" spans="1:12" ht="12.75">
      <c r="A275" s="68"/>
      <c r="B275" s="68"/>
      <c r="C275" s="1"/>
      <c r="D275" s="1"/>
      <c r="E275" s="1"/>
      <c r="F275" s="1"/>
      <c r="G275" s="43"/>
      <c r="H275" s="43"/>
      <c r="I275" s="43"/>
      <c r="J275" s="43"/>
      <c r="K275" s="43"/>
      <c r="L275" s="43"/>
    </row>
    <row r="276" spans="1:12" ht="12.75">
      <c r="A276" s="68"/>
      <c r="B276" s="68"/>
      <c r="C276" s="64"/>
      <c r="D276" s="56"/>
      <c r="E276" s="56"/>
      <c r="F276" s="56"/>
      <c r="G276" s="56"/>
      <c r="H276" s="56"/>
      <c r="I276" s="57"/>
      <c r="J276" s="1"/>
      <c r="K276" s="57"/>
      <c r="L276" s="70"/>
    </row>
    <row r="277" spans="3:12" ht="12.75">
      <c r="C277" s="64"/>
      <c r="D277" s="56"/>
      <c r="E277" s="56"/>
      <c r="F277" s="56"/>
      <c r="G277" s="56"/>
      <c r="H277" s="56"/>
      <c r="I277" s="72"/>
      <c r="J277" s="72"/>
      <c r="K277" s="72"/>
      <c r="L277" s="72"/>
    </row>
  </sheetData>
  <sheetProtection/>
  <mergeCells count="3">
    <mergeCell ref="J2:L2"/>
    <mergeCell ref="J145:L145"/>
    <mergeCell ref="J253:L25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Header>&amp;CNÁVRH ROZPOČTU OBCE NA ROKY 2015 - 2017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K22" sqref="K22"/>
    </sheetView>
  </sheetViews>
  <sheetFormatPr defaultColWidth="9.421875" defaultRowHeight="12.75"/>
  <sheetData>
    <row r="1" spans="1:12" ht="15.75">
      <c r="A1" s="77" t="s">
        <v>109</v>
      </c>
      <c r="B1" s="77"/>
      <c r="C1" s="77"/>
      <c r="D1" s="77"/>
      <c r="E1" s="77"/>
      <c r="F1" s="77"/>
      <c r="H1" s="107"/>
      <c r="I1" s="108"/>
      <c r="J1" s="108"/>
      <c r="L1" s="108"/>
    </row>
    <row r="2" spans="3:12" ht="12.75">
      <c r="C2" s="56"/>
      <c r="D2" s="56"/>
      <c r="E2" s="56"/>
      <c r="F2" s="56"/>
      <c r="G2" s="56"/>
      <c r="H2" s="1"/>
      <c r="I2" s="1"/>
      <c r="J2" s="1"/>
      <c r="L2" s="1"/>
    </row>
    <row r="3" spans="1:12" ht="12.75">
      <c r="A3" s="6" t="s">
        <v>1</v>
      </c>
      <c r="B3" s="7" t="s">
        <v>2</v>
      </c>
      <c r="C3" s="109" t="s">
        <v>110</v>
      </c>
      <c r="D3" s="8"/>
      <c r="E3" s="8"/>
      <c r="F3" s="9"/>
      <c r="G3" s="144"/>
      <c r="H3" s="145" t="s">
        <v>131</v>
      </c>
      <c r="I3" s="146"/>
      <c r="J3" s="290" t="s">
        <v>134</v>
      </c>
      <c r="K3" s="291"/>
      <c r="L3" s="292"/>
    </row>
    <row r="4" spans="1:12" ht="12.75">
      <c r="A4" s="10" t="s">
        <v>4</v>
      </c>
      <c r="B4" s="11" t="s">
        <v>5</v>
      </c>
      <c r="C4" s="110"/>
      <c r="D4" s="107"/>
      <c r="E4" s="107"/>
      <c r="F4" s="107"/>
      <c r="G4" s="147" t="s">
        <v>123</v>
      </c>
      <c r="H4" s="148" t="s">
        <v>123</v>
      </c>
      <c r="I4" s="147" t="s">
        <v>132</v>
      </c>
      <c r="J4" s="149">
        <v>2015</v>
      </c>
      <c r="K4" s="147">
        <v>2016</v>
      </c>
      <c r="L4" s="149">
        <v>2017</v>
      </c>
    </row>
    <row r="5" spans="1:12" ht="12.75">
      <c r="A5" s="111"/>
      <c r="B5" s="81"/>
      <c r="C5" s="112"/>
      <c r="D5" s="48"/>
      <c r="E5" s="48"/>
      <c r="F5" s="48"/>
      <c r="G5" s="150">
        <v>2012</v>
      </c>
      <c r="H5" s="151">
        <v>2013</v>
      </c>
      <c r="I5" s="150" t="s">
        <v>133</v>
      </c>
      <c r="J5" s="152"/>
      <c r="K5" s="150"/>
      <c r="L5" s="152"/>
    </row>
    <row r="6" spans="1:12" ht="12.75">
      <c r="A6" s="113">
        <v>400</v>
      </c>
      <c r="B6" s="114"/>
      <c r="C6" s="115" t="s">
        <v>111</v>
      </c>
      <c r="D6" s="103"/>
      <c r="E6" s="103"/>
      <c r="F6" s="103"/>
      <c r="G6" s="116">
        <v>12212.59</v>
      </c>
      <c r="H6" s="117">
        <v>11043.35</v>
      </c>
      <c r="I6" s="116">
        <v>12517</v>
      </c>
      <c r="J6" s="117">
        <v>0</v>
      </c>
      <c r="K6" s="116">
        <v>0</v>
      </c>
      <c r="L6" s="117">
        <v>0</v>
      </c>
    </row>
    <row r="7" spans="1:12" ht="12.75">
      <c r="A7" s="230">
        <v>453</v>
      </c>
      <c r="B7" s="231"/>
      <c r="C7" s="64" t="s">
        <v>262</v>
      </c>
      <c r="D7" s="56"/>
      <c r="E7" s="56"/>
      <c r="F7" s="56"/>
      <c r="G7" s="232">
        <v>12212.59</v>
      </c>
      <c r="H7" s="233">
        <v>10895.98</v>
      </c>
      <c r="I7" s="232">
        <v>12517</v>
      </c>
      <c r="J7" s="233">
        <v>0</v>
      </c>
      <c r="K7" s="232">
        <v>0</v>
      </c>
      <c r="L7" s="233">
        <v>0</v>
      </c>
    </row>
    <row r="8" spans="1:12" ht="12.75">
      <c r="A8" s="21">
        <v>454</v>
      </c>
      <c r="B8" s="22"/>
      <c r="C8" s="23" t="s">
        <v>263</v>
      </c>
      <c r="D8" s="24"/>
      <c r="E8" s="24"/>
      <c r="F8" s="29"/>
      <c r="G8" s="142">
        <v>0</v>
      </c>
      <c r="H8" s="142">
        <v>147.37</v>
      </c>
      <c r="I8" s="47">
        <v>0</v>
      </c>
      <c r="J8" s="47">
        <v>0</v>
      </c>
      <c r="K8" s="47">
        <v>0</v>
      </c>
      <c r="L8" s="47">
        <v>0</v>
      </c>
    </row>
    <row r="9" spans="1:12" ht="12.75">
      <c r="A9" s="44">
        <v>500</v>
      </c>
      <c r="B9" s="120"/>
      <c r="C9" s="32" t="s">
        <v>112</v>
      </c>
      <c r="D9" s="33"/>
      <c r="E9" s="33"/>
      <c r="F9" s="34"/>
      <c r="G9" s="19">
        <v>32000</v>
      </c>
      <c r="H9" s="19">
        <v>0</v>
      </c>
      <c r="I9" s="19">
        <v>0</v>
      </c>
      <c r="J9" s="19">
        <v>0</v>
      </c>
      <c r="K9" s="20">
        <v>0</v>
      </c>
      <c r="L9" s="20">
        <v>0</v>
      </c>
    </row>
    <row r="10" spans="1:12" ht="12.75">
      <c r="A10" s="119">
        <v>513002</v>
      </c>
      <c r="B10" s="47">
        <v>52</v>
      </c>
      <c r="C10" s="92" t="s">
        <v>264</v>
      </c>
      <c r="D10" s="93"/>
      <c r="E10" s="93"/>
      <c r="F10" s="94"/>
      <c r="G10" s="95">
        <v>32000</v>
      </c>
      <c r="H10" s="95">
        <v>0</v>
      </c>
      <c r="I10" s="95">
        <v>0</v>
      </c>
      <c r="J10" s="95">
        <v>0</v>
      </c>
      <c r="K10" s="47">
        <v>0</v>
      </c>
      <c r="L10" s="47">
        <v>0</v>
      </c>
    </row>
    <row r="11" spans="1:12" ht="12.75">
      <c r="A11" s="63"/>
      <c r="B11" s="63"/>
      <c r="C11" s="52" t="s">
        <v>113</v>
      </c>
      <c r="D11" s="52"/>
      <c r="E11" s="52"/>
      <c r="F11" s="52"/>
      <c r="G11" s="42">
        <v>44212.59</v>
      </c>
      <c r="H11" s="42">
        <v>11043.35</v>
      </c>
      <c r="I11" s="42">
        <v>12517</v>
      </c>
      <c r="J11" s="42">
        <v>0</v>
      </c>
      <c r="K11" s="125">
        <v>0</v>
      </c>
      <c r="L11" s="124">
        <v>0</v>
      </c>
    </row>
    <row r="12" spans="1:12" ht="12.75">
      <c r="A12" s="68"/>
      <c r="B12" s="68"/>
      <c r="C12" s="1"/>
      <c r="D12" s="1"/>
      <c r="E12" s="1"/>
      <c r="F12" s="1"/>
      <c r="G12" s="3"/>
      <c r="H12" s="3"/>
      <c r="I12" s="3"/>
      <c r="J12" s="4"/>
      <c r="K12" s="3"/>
      <c r="L12" s="4"/>
    </row>
    <row r="13" spans="1:12" ht="12.75">
      <c r="A13" s="68"/>
      <c r="B13" s="68"/>
      <c r="C13" s="59"/>
      <c r="D13" s="60"/>
      <c r="E13" s="60"/>
      <c r="F13" s="60"/>
      <c r="G13" s="57"/>
      <c r="H13" s="58"/>
      <c r="I13" s="57"/>
      <c r="J13" s="58"/>
      <c r="K13" s="57"/>
      <c r="L13" s="58"/>
    </row>
    <row r="14" spans="1:12" ht="12.75">
      <c r="A14" s="6" t="s">
        <v>1</v>
      </c>
      <c r="B14" s="7" t="s">
        <v>2</v>
      </c>
      <c r="C14" s="109" t="s">
        <v>114</v>
      </c>
      <c r="D14" s="8"/>
      <c r="E14" s="8"/>
      <c r="F14" s="9"/>
      <c r="G14" s="144"/>
      <c r="H14" s="145" t="s">
        <v>131</v>
      </c>
      <c r="I14" s="146"/>
      <c r="J14" s="290" t="s">
        <v>134</v>
      </c>
      <c r="K14" s="291"/>
      <c r="L14" s="292"/>
    </row>
    <row r="15" spans="1:12" ht="12.75">
      <c r="A15" s="10" t="s">
        <v>4</v>
      </c>
      <c r="B15" s="11" t="s">
        <v>5</v>
      </c>
      <c r="C15" s="110"/>
      <c r="D15" s="107"/>
      <c r="E15" s="107"/>
      <c r="F15" s="107"/>
      <c r="G15" s="147" t="s">
        <v>123</v>
      </c>
      <c r="H15" s="148" t="s">
        <v>123</v>
      </c>
      <c r="I15" s="147" t="s">
        <v>132</v>
      </c>
      <c r="J15" s="149">
        <v>2015</v>
      </c>
      <c r="K15" s="147">
        <v>2016</v>
      </c>
      <c r="L15" s="149">
        <v>2017</v>
      </c>
    </row>
    <row r="16" spans="1:12" ht="12.75">
      <c r="A16" s="111"/>
      <c r="B16" s="81"/>
      <c r="C16" s="112"/>
      <c r="D16" s="48"/>
      <c r="E16" s="48"/>
      <c r="F16" s="48"/>
      <c r="G16" s="150">
        <v>2012</v>
      </c>
      <c r="H16" s="151">
        <v>2013</v>
      </c>
      <c r="I16" s="150" t="s">
        <v>133</v>
      </c>
      <c r="J16" s="152"/>
      <c r="K16" s="150"/>
      <c r="L16" s="152"/>
    </row>
    <row r="17" spans="1:12" ht="12.75">
      <c r="A17" s="115" t="s">
        <v>115</v>
      </c>
      <c r="B17" s="121"/>
      <c r="C17" s="103" t="s">
        <v>46</v>
      </c>
      <c r="D17" s="103"/>
      <c r="E17" s="103"/>
      <c r="F17" s="103"/>
      <c r="G17" s="19">
        <v>36403.53</v>
      </c>
      <c r="H17" s="19">
        <v>18720</v>
      </c>
      <c r="I17" s="19">
        <v>15240</v>
      </c>
      <c r="J17" s="19">
        <v>18240</v>
      </c>
      <c r="K17" s="130">
        <v>16240</v>
      </c>
      <c r="L17" s="19">
        <v>16240</v>
      </c>
    </row>
    <row r="18" spans="1:12" ht="12.75">
      <c r="A18" s="21">
        <v>821005</v>
      </c>
      <c r="B18" s="22">
        <v>52</v>
      </c>
      <c r="C18" s="23" t="s">
        <v>260</v>
      </c>
      <c r="D18" s="24"/>
      <c r="E18" s="24"/>
      <c r="F18" s="29"/>
      <c r="G18" s="27">
        <v>18377.17</v>
      </c>
      <c r="H18" s="27">
        <v>18720</v>
      </c>
      <c r="I18" s="95">
        <v>15240</v>
      </c>
      <c r="J18" s="95">
        <v>18240</v>
      </c>
      <c r="K18" s="95">
        <v>16240</v>
      </c>
      <c r="L18" s="95">
        <v>16240</v>
      </c>
    </row>
    <row r="19" spans="1:12" ht="12.75">
      <c r="A19" s="21">
        <v>821006</v>
      </c>
      <c r="B19" s="22">
        <v>52</v>
      </c>
      <c r="C19" s="23" t="s">
        <v>261</v>
      </c>
      <c r="D19" s="24"/>
      <c r="E19" s="24"/>
      <c r="F19" s="29"/>
      <c r="G19" s="27">
        <v>18026.36</v>
      </c>
      <c r="H19" s="27">
        <v>0</v>
      </c>
      <c r="I19" s="47">
        <v>0</v>
      </c>
      <c r="J19" s="47">
        <v>0</v>
      </c>
      <c r="K19" s="47"/>
      <c r="L19" s="47"/>
    </row>
    <row r="20" spans="1:12" ht="12.75">
      <c r="A20" s="63"/>
      <c r="B20" s="63"/>
      <c r="C20" s="39" t="s">
        <v>116</v>
      </c>
      <c r="D20" s="40"/>
      <c r="E20" s="40"/>
      <c r="F20" s="41"/>
      <c r="G20" s="42">
        <v>36403.53</v>
      </c>
      <c r="H20" s="42">
        <v>18720</v>
      </c>
      <c r="I20" s="42">
        <v>15240</v>
      </c>
      <c r="J20" s="42">
        <v>18240</v>
      </c>
      <c r="K20" s="42">
        <v>16240</v>
      </c>
      <c r="L20" s="42">
        <v>16240</v>
      </c>
    </row>
  </sheetData>
  <sheetProtection/>
  <mergeCells count="2">
    <mergeCell ref="J3:L3"/>
    <mergeCell ref="J14:L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Header>&amp;CNÁVRH ROZPOČTU OBCE NA ROKY 2015 - 2017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3">
      <selection activeCell="A30" sqref="A30"/>
    </sheetView>
  </sheetViews>
  <sheetFormatPr defaultColWidth="9.140625" defaultRowHeight="12.75"/>
  <sheetData>
    <row r="1" spans="1:12" ht="15.75">
      <c r="A1" s="123" t="s">
        <v>117</v>
      </c>
      <c r="B1" s="123"/>
      <c r="C1" s="123"/>
      <c r="D1" s="123"/>
      <c r="E1" s="123"/>
      <c r="F1" s="56"/>
      <c r="G1" s="72"/>
      <c r="H1" s="72"/>
      <c r="I1" s="72"/>
      <c r="J1" s="72"/>
      <c r="K1" s="72"/>
      <c r="L1" s="72"/>
    </row>
    <row r="2" spans="3:12" ht="12.75">
      <c r="C2" s="73"/>
      <c r="D2" s="74"/>
      <c r="E2" s="75"/>
      <c r="F2" s="75"/>
      <c r="G2" s="76"/>
      <c r="H2" s="14"/>
      <c r="I2" s="14"/>
      <c r="J2" s="14"/>
      <c r="K2" s="14"/>
      <c r="L2" s="14"/>
    </row>
    <row r="3" spans="2:12" ht="12.75">
      <c r="B3" s="7" t="s">
        <v>118</v>
      </c>
      <c r="C3" s="109" t="s">
        <v>119</v>
      </c>
      <c r="D3" s="8"/>
      <c r="E3" s="8"/>
      <c r="F3" s="9"/>
      <c r="G3" s="144"/>
      <c r="H3" s="145" t="s">
        <v>131</v>
      </c>
      <c r="I3" s="146"/>
      <c r="J3" s="290" t="s">
        <v>134</v>
      </c>
      <c r="K3" s="291"/>
      <c r="L3" s="292"/>
    </row>
    <row r="4" spans="2:12" ht="12.75">
      <c r="B4" s="11" t="s">
        <v>120</v>
      </c>
      <c r="C4" s="110"/>
      <c r="D4" s="107"/>
      <c r="E4" s="107"/>
      <c r="F4" s="107"/>
      <c r="G4" s="147" t="s">
        <v>123</v>
      </c>
      <c r="H4" s="148" t="s">
        <v>123</v>
      </c>
      <c r="I4" s="147" t="s">
        <v>132</v>
      </c>
      <c r="J4" s="149">
        <v>2015</v>
      </c>
      <c r="K4" s="147">
        <v>2016</v>
      </c>
      <c r="L4" s="149">
        <v>2017</v>
      </c>
    </row>
    <row r="5" spans="2:12" ht="12.75">
      <c r="B5" s="81"/>
      <c r="C5" s="112"/>
      <c r="D5" s="48"/>
      <c r="E5" s="48"/>
      <c r="F5" s="48"/>
      <c r="G5" s="150">
        <v>2012</v>
      </c>
      <c r="H5" s="151">
        <v>2013</v>
      </c>
      <c r="I5" s="150" t="s">
        <v>133</v>
      </c>
      <c r="J5" s="152"/>
      <c r="K5" s="150"/>
      <c r="L5" s="152"/>
    </row>
    <row r="6" spans="2:12" ht="12.75">
      <c r="B6" s="266">
        <v>1</v>
      </c>
      <c r="C6" s="267" t="s">
        <v>307</v>
      </c>
      <c r="D6" s="268"/>
      <c r="E6" s="268"/>
      <c r="F6" s="269"/>
      <c r="G6" s="158">
        <v>755196</v>
      </c>
      <c r="H6" s="270">
        <v>835558</v>
      </c>
      <c r="I6" s="158">
        <v>816197</v>
      </c>
      <c r="J6" s="270">
        <v>821963</v>
      </c>
      <c r="K6" s="158">
        <v>839121</v>
      </c>
      <c r="L6" s="158">
        <v>847130</v>
      </c>
    </row>
    <row r="7" spans="2:12" ht="12.75">
      <c r="B7" s="266">
        <v>2</v>
      </c>
      <c r="C7" s="267" t="s">
        <v>306</v>
      </c>
      <c r="D7" s="268"/>
      <c r="E7" s="268"/>
      <c r="F7" s="269"/>
      <c r="G7" s="158">
        <v>12437</v>
      </c>
      <c r="H7" s="270">
        <v>17702</v>
      </c>
      <c r="I7" s="158">
        <v>22122</v>
      </c>
      <c r="J7" s="270">
        <v>14300</v>
      </c>
      <c r="K7" s="158">
        <v>14300</v>
      </c>
      <c r="L7" s="158">
        <v>14300</v>
      </c>
    </row>
    <row r="8" spans="2:12" ht="12.75">
      <c r="B8" s="271">
        <v>3</v>
      </c>
      <c r="C8" s="156" t="s">
        <v>311</v>
      </c>
      <c r="D8" s="131"/>
      <c r="E8" s="131"/>
      <c r="F8" s="132"/>
      <c r="G8" s="171">
        <f aca="true" t="shared" si="0" ref="G8:L8">SUM(G6:G7)</f>
        <v>767633</v>
      </c>
      <c r="H8" s="171">
        <f t="shared" si="0"/>
        <v>853260</v>
      </c>
      <c r="I8" s="171">
        <f t="shared" si="0"/>
        <v>838319</v>
      </c>
      <c r="J8" s="171">
        <f t="shared" si="0"/>
        <v>836263</v>
      </c>
      <c r="K8" s="171">
        <f t="shared" si="0"/>
        <v>853421</v>
      </c>
      <c r="L8" s="171">
        <f t="shared" si="0"/>
        <v>861430</v>
      </c>
    </row>
    <row r="9" spans="2:12" ht="12.75">
      <c r="B9" s="266">
        <v>4</v>
      </c>
      <c r="C9" s="267" t="s">
        <v>308</v>
      </c>
      <c r="D9" s="268"/>
      <c r="E9" s="268"/>
      <c r="F9" s="269"/>
      <c r="G9" s="158">
        <v>303937</v>
      </c>
      <c r="H9" s="270">
        <v>307714</v>
      </c>
      <c r="I9" s="158">
        <v>321362</v>
      </c>
      <c r="J9" s="270">
        <v>321727</v>
      </c>
      <c r="K9" s="158">
        <v>322074</v>
      </c>
      <c r="L9" s="158">
        <v>331780</v>
      </c>
    </row>
    <row r="10" spans="2:12" ht="12.75">
      <c r="B10" s="266">
        <v>5</v>
      </c>
      <c r="C10" s="267" t="s">
        <v>312</v>
      </c>
      <c r="D10" s="268"/>
      <c r="E10" s="268"/>
      <c r="F10" s="269"/>
      <c r="G10" s="158">
        <v>446736</v>
      </c>
      <c r="H10" s="270">
        <v>486011</v>
      </c>
      <c r="I10" s="158">
        <v>506088</v>
      </c>
      <c r="J10" s="270">
        <v>489850</v>
      </c>
      <c r="K10" s="158">
        <v>493350</v>
      </c>
      <c r="L10" s="158">
        <v>494650</v>
      </c>
    </row>
    <row r="11" spans="2:12" ht="12.75">
      <c r="B11" s="271">
        <v>6</v>
      </c>
      <c r="C11" s="156" t="s">
        <v>313</v>
      </c>
      <c r="D11" s="131"/>
      <c r="E11" s="131"/>
      <c r="F11" s="132"/>
      <c r="G11" s="171">
        <f aca="true" t="shared" si="1" ref="G11:L11">SUM(G9:G10)</f>
        <v>750673</v>
      </c>
      <c r="H11" s="171">
        <f t="shared" si="1"/>
        <v>793725</v>
      </c>
      <c r="I11" s="171">
        <f t="shared" si="1"/>
        <v>827450</v>
      </c>
      <c r="J11" s="171">
        <f t="shared" si="1"/>
        <v>811577</v>
      </c>
      <c r="K11" s="171">
        <f t="shared" si="1"/>
        <v>815424</v>
      </c>
      <c r="L11" s="171">
        <f t="shared" si="1"/>
        <v>826430</v>
      </c>
    </row>
    <row r="12" spans="2:12" ht="12.75">
      <c r="B12" s="277">
        <v>7</v>
      </c>
      <c r="C12" s="39" t="s">
        <v>314</v>
      </c>
      <c r="D12" s="40"/>
      <c r="E12" s="40"/>
      <c r="F12" s="41"/>
      <c r="G12" s="42">
        <f aca="true" t="shared" si="2" ref="G12:L12">G8-G11</f>
        <v>16960</v>
      </c>
      <c r="H12" s="42">
        <f>H8-H11</f>
        <v>59535</v>
      </c>
      <c r="I12" s="42">
        <f t="shared" si="2"/>
        <v>10869</v>
      </c>
      <c r="J12" s="42">
        <f t="shared" si="2"/>
        <v>24686</v>
      </c>
      <c r="K12" s="42">
        <f t="shared" si="2"/>
        <v>37997</v>
      </c>
      <c r="L12" s="42">
        <f t="shared" si="2"/>
        <v>35000</v>
      </c>
    </row>
    <row r="13" spans="2:12" ht="12.75">
      <c r="B13" s="271">
        <v>8</v>
      </c>
      <c r="C13" s="156" t="s">
        <v>30</v>
      </c>
      <c r="D13" s="131"/>
      <c r="E13" s="131"/>
      <c r="F13" s="132"/>
      <c r="G13" s="171">
        <v>19681</v>
      </c>
      <c r="H13" s="272">
        <v>615</v>
      </c>
      <c r="I13" s="171">
        <v>0</v>
      </c>
      <c r="J13" s="171">
        <v>0</v>
      </c>
      <c r="K13" s="65">
        <v>0</v>
      </c>
      <c r="L13" s="65">
        <v>0</v>
      </c>
    </row>
    <row r="14" spans="2:12" ht="12.75">
      <c r="B14" s="266">
        <v>9</v>
      </c>
      <c r="C14" s="267" t="s">
        <v>310</v>
      </c>
      <c r="D14" s="268"/>
      <c r="E14" s="268"/>
      <c r="F14" s="269"/>
      <c r="G14" s="158">
        <v>33407</v>
      </c>
      <c r="H14" s="158">
        <v>8961.19</v>
      </c>
      <c r="I14" s="158">
        <v>5146</v>
      </c>
      <c r="J14" s="158">
        <v>6446</v>
      </c>
      <c r="K14" s="158">
        <v>21757</v>
      </c>
      <c r="L14" s="273">
        <v>18760</v>
      </c>
    </row>
    <row r="15" spans="2:12" ht="12.75">
      <c r="B15" s="266">
        <v>10</v>
      </c>
      <c r="C15" s="274" t="s">
        <v>309</v>
      </c>
      <c r="D15" s="275"/>
      <c r="E15" s="275"/>
      <c r="F15" s="276"/>
      <c r="G15" s="158">
        <v>0</v>
      </c>
      <c r="H15" s="158">
        <v>0</v>
      </c>
      <c r="I15" s="158">
        <v>0</v>
      </c>
      <c r="J15" s="158">
        <v>0</v>
      </c>
      <c r="K15" s="273">
        <v>0</v>
      </c>
      <c r="L15" s="273">
        <v>0</v>
      </c>
    </row>
    <row r="16" spans="2:12" ht="12.75">
      <c r="B16" s="271">
        <v>11</v>
      </c>
      <c r="C16" s="156" t="s">
        <v>315</v>
      </c>
      <c r="D16" s="131"/>
      <c r="E16" s="131"/>
      <c r="F16" s="132"/>
      <c r="G16" s="171">
        <f aca="true" t="shared" si="3" ref="G16:L16">SUM(G14:G15)</f>
        <v>33407</v>
      </c>
      <c r="H16" s="171">
        <f t="shared" si="3"/>
        <v>8961.19</v>
      </c>
      <c r="I16" s="171">
        <f t="shared" si="3"/>
        <v>5146</v>
      </c>
      <c r="J16" s="171">
        <f t="shared" si="3"/>
        <v>6446</v>
      </c>
      <c r="K16" s="171">
        <f t="shared" si="3"/>
        <v>21757</v>
      </c>
      <c r="L16" s="171">
        <f t="shared" si="3"/>
        <v>18760</v>
      </c>
    </row>
    <row r="17" spans="2:12" ht="12.75">
      <c r="B17" s="277">
        <v>12</v>
      </c>
      <c r="C17" s="39" t="s">
        <v>316</v>
      </c>
      <c r="D17" s="40"/>
      <c r="E17" s="40"/>
      <c r="F17" s="41"/>
      <c r="G17" s="42">
        <f aca="true" t="shared" si="4" ref="G17:L17">G13-G16</f>
        <v>-13726</v>
      </c>
      <c r="H17" s="42">
        <f t="shared" si="4"/>
        <v>-8346.19</v>
      </c>
      <c r="I17" s="42">
        <f t="shared" si="4"/>
        <v>-5146</v>
      </c>
      <c r="J17" s="42">
        <f t="shared" si="4"/>
        <v>-6446</v>
      </c>
      <c r="K17" s="42">
        <f t="shared" si="4"/>
        <v>-21757</v>
      </c>
      <c r="L17" s="42">
        <f t="shared" si="4"/>
        <v>-18760</v>
      </c>
    </row>
    <row r="18" spans="2:12" ht="12.75">
      <c r="B18" s="271">
        <v>13</v>
      </c>
      <c r="C18" s="156" t="s">
        <v>110</v>
      </c>
      <c r="D18" s="131"/>
      <c r="E18" s="131"/>
      <c r="F18" s="132"/>
      <c r="G18" s="157">
        <v>44213</v>
      </c>
      <c r="H18" s="171">
        <v>11043</v>
      </c>
      <c r="I18" s="157">
        <v>12517</v>
      </c>
      <c r="J18" s="171">
        <v>0</v>
      </c>
      <c r="K18" s="155">
        <v>0</v>
      </c>
      <c r="L18" s="171">
        <v>0</v>
      </c>
    </row>
    <row r="19" spans="2:12" ht="12.75">
      <c r="B19" s="271">
        <v>14</v>
      </c>
      <c r="C19" s="168" t="s">
        <v>114</v>
      </c>
      <c r="D19" s="169"/>
      <c r="E19" s="169"/>
      <c r="F19" s="170"/>
      <c r="G19" s="159">
        <v>36404</v>
      </c>
      <c r="H19" s="159">
        <v>18720</v>
      </c>
      <c r="I19" s="159">
        <v>18240</v>
      </c>
      <c r="J19" s="159">
        <v>18240</v>
      </c>
      <c r="K19" s="159">
        <v>16240</v>
      </c>
      <c r="L19" s="159">
        <v>16240</v>
      </c>
    </row>
    <row r="20" spans="1:12" ht="12.75">
      <c r="A20" s="68"/>
      <c r="B20" s="126">
        <v>15</v>
      </c>
      <c r="C20" s="127" t="s">
        <v>317</v>
      </c>
      <c r="D20" s="128"/>
      <c r="E20" s="128"/>
      <c r="F20" s="129"/>
      <c r="G20" s="130">
        <f aca="true" t="shared" si="5" ref="G20:L20">G18-G19</f>
        <v>7809</v>
      </c>
      <c r="H20" s="130">
        <f t="shared" si="5"/>
        <v>-7677</v>
      </c>
      <c r="I20" s="130">
        <f t="shared" si="5"/>
        <v>-5723</v>
      </c>
      <c r="J20" s="130">
        <f t="shared" si="5"/>
        <v>-18240</v>
      </c>
      <c r="K20" s="130">
        <f t="shared" si="5"/>
        <v>-16240</v>
      </c>
      <c r="L20" s="130">
        <f t="shared" si="5"/>
        <v>-16240</v>
      </c>
    </row>
    <row r="21" spans="1:12" ht="12.75">
      <c r="A21" s="68"/>
      <c r="B21" s="133">
        <v>16</v>
      </c>
      <c r="C21" s="134" t="s">
        <v>318</v>
      </c>
      <c r="D21" s="135"/>
      <c r="E21" s="135"/>
      <c r="F21" s="136"/>
      <c r="G21" s="141">
        <f aca="true" t="shared" si="6" ref="G21:L21">SUM(G12,G17,G20)</f>
        <v>11043</v>
      </c>
      <c r="H21" s="141">
        <f t="shared" si="6"/>
        <v>43511.81</v>
      </c>
      <c r="I21" s="141">
        <f t="shared" si="6"/>
        <v>0</v>
      </c>
      <c r="J21" s="141">
        <f t="shared" si="6"/>
        <v>0</v>
      </c>
      <c r="K21" s="141">
        <f t="shared" si="6"/>
        <v>0</v>
      </c>
      <c r="L21" s="141">
        <f t="shared" si="6"/>
        <v>0</v>
      </c>
    </row>
    <row r="22" spans="2:12" ht="12.75">
      <c r="B22" s="106"/>
      <c r="C22" s="56"/>
      <c r="D22" s="56"/>
      <c r="E22" s="56"/>
      <c r="F22" s="56"/>
      <c r="G22" s="56"/>
      <c r="H22" s="56"/>
      <c r="I22" s="137"/>
      <c r="J22" s="3"/>
      <c r="K22" s="3"/>
      <c r="L22" s="3"/>
    </row>
    <row r="26" spans="1:6" ht="12.75">
      <c r="A26" t="s">
        <v>322</v>
      </c>
      <c r="F26" t="s">
        <v>330</v>
      </c>
    </row>
  </sheetData>
  <sheetProtection/>
  <mergeCells count="1">
    <mergeCell ref="J3:L3"/>
  </mergeCells>
  <printOptions/>
  <pageMargins left="0.7" right="0.7" top="0.787401575" bottom="0.787401575" header="0.3" footer="0.3"/>
  <pageSetup horizontalDpi="600" verticalDpi="600" orientation="landscape" paperSize="9" r:id="rId1"/>
  <headerFooter alignWithMargins="0">
    <oddHeader>&amp;CNÁVRH ROZPOČTU OBCE NA ROKY 2015 - 2017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</dc:creator>
  <cp:keywords/>
  <dc:description/>
  <cp:lastModifiedBy>______</cp:lastModifiedBy>
  <cp:lastPrinted>2014-11-18T13:19:46Z</cp:lastPrinted>
  <dcterms:created xsi:type="dcterms:W3CDTF">2010-12-10T13:54:24Z</dcterms:created>
  <dcterms:modified xsi:type="dcterms:W3CDTF">2014-11-18T14:06:45Z</dcterms:modified>
  <cp:category/>
  <cp:version/>
  <cp:contentType/>
  <cp:contentStatus/>
</cp:coreProperties>
</file>